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<sst xmlns="http://schemas.openxmlformats.org/spreadsheetml/2006/main" count="382" uniqueCount="312">
  <si>
    <t>I.Wykonanie planu finansowego Samodzielnego Publicznego Zakładu Opieki Zdrowotnej w Wieluniu.</t>
  </si>
  <si>
    <t>za  I-IX. 2016 rok</t>
  </si>
  <si>
    <t>Wyszczególnienie</t>
  </si>
  <si>
    <t>Plan na 2016 r.</t>
  </si>
  <si>
    <t>Wykonanie na 30.09.2016 rok</t>
  </si>
  <si>
    <t>Wykonanie procentowe do planu</t>
  </si>
  <si>
    <t>1). PRZYCHODY</t>
  </si>
  <si>
    <t xml:space="preserve">   a) przychody z  NFZ </t>
  </si>
  <si>
    <t xml:space="preserve">   b) przychody z własnych usług medycznych</t>
  </si>
  <si>
    <t xml:space="preserve">   c) sprzedaż materiałów i towarów</t>
  </si>
  <si>
    <t xml:space="preserve">   d) dotacje-rezydentury, </t>
  </si>
  <si>
    <t xml:space="preserve">   e) przychody operacyjne</t>
  </si>
  <si>
    <t xml:space="preserve">   f) przychody finansowe</t>
  </si>
  <si>
    <t>2). KOSZTY</t>
  </si>
  <si>
    <t xml:space="preserve">    a) wynagrodzenia</t>
  </si>
  <si>
    <t xml:space="preserve">    b) nagrody jubileuszowe</t>
  </si>
  <si>
    <t xml:space="preserve">    c) inne składniki wynagrodzenia</t>
  </si>
  <si>
    <t xml:space="preserve">    d) składki na ubezpieczenia spoleczne</t>
  </si>
  <si>
    <t xml:space="preserve">    e) Fundusz Pracy</t>
  </si>
  <si>
    <t xml:space="preserve">    f) Fundusz Emerytur Pomostowych</t>
  </si>
  <si>
    <t xml:space="preserve">    g) inne świadczenia</t>
  </si>
  <si>
    <t xml:space="preserve">    h) stałe koszty utrzymania</t>
  </si>
  <si>
    <t xml:space="preserve">    i) remonty bieżące</t>
  </si>
  <si>
    <t xml:space="preserve">    j) amortyzacja</t>
  </si>
  <si>
    <t>SZACOWANE DODATKOWE KOSZTY</t>
  </si>
  <si>
    <t xml:space="preserve">   a) Koszty operacyjne </t>
  </si>
  <si>
    <t xml:space="preserve">    ( opłaty sądowe, komornicze, utworzenie rezerw na</t>
  </si>
  <si>
    <t xml:space="preserve">      gratyfikacje i odprawy emerytalne)</t>
  </si>
  <si>
    <t xml:space="preserve">   b) Koszty finansowe</t>
  </si>
  <si>
    <t xml:space="preserve">     ( odsetki od kredytów, od zobowiązań, prowizje bankowe)</t>
  </si>
  <si>
    <t>WYNIK FINANSOWY- BRUTTO</t>
  </si>
  <si>
    <t>Podatek dochodowy</t>
  </si>
  <si>
    <t>WYNIK FINANSOWY NETTO</t>
  </si>
  <si>
    <t xml:space="preserve">    W tym koszty amortyzacji ( bez kosztów amortyzacji od otrzymanych nieodpłatnie środków trwałych)</t>
  </si>
  <si>
    <t>WYNIK FINANSOWY BEZ AMORTYZACJI</t>
  </si>
  <si>
    <t>3). Wydatki majątkowe</t>
  </si>
  <si>
    <t xml:space="preserve"> w tym : z dotacji</t>
  </si>
  <si>
    <t xml:space="preserve">              środki własne</t>
  </si>
  <si>
    <t>4). Środki na początek roku</t>
  </si>
  <si>
    <t>5). Środki na 30.09.2016 r.</t>
  </si>
  <si>
    <t>6). Wynik finansowy brutto na 30.09.2016 r.</t>
  </si>
  <si>
    <t xml:space="preserve">    obowiązkowe obciążenie wyniku finansowego  -</t>
  </si>
  <si>
    <t xml:space="preserve">     podatek od osób prawnych</t>
  </si>
  <si>
    <t xml:space="preserve">    Wynik finanskowy netto na 30.09.2016 r.</t>
  </si>
  <si>
    <t xml:space="preserve">      amortyzacja</t>
  </si>
  <si>
    <t xml:space="preserve">     Wynik finansowy po dodaniu amortyzacji</t>
  </si>
  <si>
    <t>7).Należności ogółem na 30.09.2016 r.</t>
  </si>
  <si>
    <t>w tym wymagalne</t>
  </si>
  <si>
    <t>8).Zobowiązania ogółem na 30.09.2016 r.</t>
  </si>
  <si>
    <t>II. Część opisowa</t>
  </si>
  <si>
    <t>1. Analiza wykonania przychodów i kosztów</t>
  </si>
  <si>
    <t>a). Wynik finansowy</t>
  </si>
  <si>
    <t xml:space="preserve">   Za okres I - IX. 2016 roku poniesiono stratę netto w wysokości  2.936.019,06 zł. Po dodaniu kosztów amortyzacji, która za okres </t>
  </si>
  <si>
    <r>
      <t xml:space="preserve">I-IX.2016 r.stanowi kwotę 557.255,87 zł., </t>
    </r>
    <r>
      <rPr>
        <b/>
        <u val="single"/>
        <sz val="11"/>
        <rFont val="Arial"/>
        <family val="2"/>
      </rPr>
      <t>wynik finansowy -strata - wynosi  2.378.763,19 zł.</t>
    </r>
  </si>
  <si>
    <t xml:space="preserve">      Wpływ na wynik finansowy mają  nierozliczone nadwykonania usług medycznych w stosunku do zakontraktowanych przez </t>
  </si>
  <si>
    <t>Narodowy Fundusz Zdrowia , oraz niewykonania. Zakład nie wykonał usług medycznych na kwotę 677.216,12 zł., wypracowane</t>
  </si>
  <si>
    <r>
      <t xml:space="preserve">nadwykonania wynoszą 1.961.658,77 zł. </t>
    </r>
    <r>
      <rPr>
        <b/>
        <sz val="11"/>
        <rFont val="Arial"/>
        <family val="2"/>
      </rPr>
      <t xml:space="preserve">Rekompensując nadwykonania z niewykonaniami, zakład wypracował nadwykonań </t>
    </r>
  </si>
  <si>
    <t>na kwotę 1.284.442,65 zł.</t>
  </si>
  <si>
    <t xml:space="preserve">      Ogółem jednak niezapłacona kwota za leczonych pacjentów za okres  I-IX. 2016 r. wynosi  1.961.658,77 zł.</t>
  </si>
  <si>
    <t xml:space="preserve">    Koszty amortyzacji nie są uwzględniane w wycenie procedur medycznych przy zawieraniu kontraktów </t>
  </si>
  <si>
    <t>z Narodowym Funduszem Zdrowia.</t>
  </si>
  <si>
    <t xml:space="preserve">     Cały odpis amortyzacyjny za okres I-IX. 2016 r. wynosi 3.001.872,61  zł.</t>
  </si>
  <si>
    <t>z tego:</t>
  </si>
  <si>
    <t>a)</t>
  </si>
  <si>
    <t>kwota  2.444.616,74  zł. księgowana zgodnie z art. 41 Ustawy o rachunkowości</t>
  </si>
  <si>
    <t xml:space="preserve">Odpis amortyzacyjny dotyczy środków trwałych zakupionych z dotacji, bądź otrzymanych nieodpłatnie, które </t>
  </si>
  <si>
    <t>zostały zaliczone do rozliczeń międzyokresowych przychodów.</t>
  </si>
  <si>
    <t>Równolegle do kosztów odpisów amortyzacyjnych, zwiększają stopniowo pozostałe przychody operacyjne.</t>
  </si>
  <si>
    <t xml:space="preserve">Zgodnie z tym zapisem koszty amortyzacji równoważone są przychodami, co ma neutralny wpływ na wynik </t>
  </si>
  <si>
    <t>finansowy SPZOZ.</t>
  </si>
  <si>
    <t>b)</t>
  </si>
  <si>
    <r>
      <t xml:space="preserve">kwota  557.255,87 zł. </t>
    </r>
    <r>
      <rPr>
        <sz val="11"/>
        <rFont val="Arial"/>
        <family val="2"/>
      </rPr>
      <t>dotyczy amortyzacji od środków trwałych zakupionych z własnych środków pieniężnych.</t>
    </r>
  </si>
  <si>
    <r>
      <t xml:space="preserve">Kwota ta doliczana jest do wyniku finansowego na podstawie </t>
    </r>
    <r>
      <rPr>
        <b/>
        <sz val="11"/>
        <rFont val="Arial"/>
        <family val="2"/>
      </rPr>
      <t>art. 59 Ustawy o działalności leczniczej</t>
    </r>
  </si>
  <si>
    <t>( Dz.U. Nr 112 poz. 654 ze zmianami)</t>
  </si>
  <si>
    <t>b).  Przychody</t>
  </si>
  <si>
    <t xml:space="preserve">        W planie finansowym przyjęto przychody w wysokości 48.938.800,00 zł., wykonano  36.090.777,97 zł. , </t>
  </si>
  <si>
    <t>co stanowi 73,75  %.</t>
  </si>
  <si>
    <t xml:space="preserve">       Mniejsze przychody w stosunku do zaplanowanych, wynikają z niewykonania kontraktów na kwotę 677.216,12   zł.,</t>
  </si>
  <si>
    <r>
      <t xml:space="preserve">oraz nierozliczonych nadwykonań na kwotę  1.961.658,77 zł.  </t>
    </r>
    <r>
      <rPr>
        <b/>
        <sz val="11"/>
        <rFont val="Arial"/>
        <family val="2"/>
      </rPr>
      <t>Ogółem za okres I-IX.2016 r., kompensując nadwykonania</t>
    </r>
  </si>
  <si>
    <r>
      <t>z niewykonaniami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nadwykonanie kontraktów wyniosło 1.284.442,65  zł.</t>
    </r>
  </si>
  <si>
    <t xml:space="preserve">      Przekroczenie przychodów finansowych wynika z faktu, że w styczniu  zaksięgowane są w przychody przejściowe odsetki</t>
  </si>
  <si>
    <t>od niezpałaconych zobowiązań, naliczone  na koniec 2015 r. do wyceny bilansowej oraz z umorzenia przez dostawców odsetek</t>
  </si>
  <si>
    <t>od zobowiązań.</t>
  </si>
  <si>
    <t>c).  Koszty</t>
  </si>
  <si>
    <t xml:space="preserve">     Koszty rodzajowe  wykonano ogółem w 77,90  %.</t>
  </si>
  <si>
    <t xml:space="preserve">      W wyniku nadwykonań usług medycznych, zakład poniósł większe koszty związane z leczeniem pacjentów, wydatkami </t>
  </si>
  <si>
    <t xml:space="preserve">      eksploatacyjnymi.</t>
  </si>
  <si>
    <t xml:space="preserve">     Koszty finansowe zostały wykonane w  73,89 %.</t>
  </si>
  <si>
    <t xml:space="preserve">     Koszty operacyjne wykonano w  118,97 %. </t>
  </si>
  <si>
    <t xml:space="preserve">     Przekroczenie kosztów operacyjnych wynika z faktu zaksięgowania w marcu raty ugody przypadającej na 2016 rok, z tytułu</t>
  </si>
  <si>
    <t xml:space="preserve">     zadośćuczynienia dla pacjenta- w wysokości 182.209,81 zł.</t>
  </si>
  <si>
    <t>d).  Wynik finansowy</t>
  </si>
  <si>
    <t xml:space="preserve">     Na wynik finansowy za okres I-IX. 2016 roku wpływają przede wszystkim:</t>
  </si>
  <si>
    <t>1.  Brak przychodów w wysokości 1.961.658,77 zł.- nierozliczone przez Narodowy Fundusz Zdrowia  nadwykonania usług medycznych.</t>
  </si>
  <si>
    <t>2.  Wzrost kosztów  w kwocie   zł. :</t>
  </si>
  <si>
    <t xml:space="preserve">              a. </t>
  </si>
  <si>
    <t xml:space="preserve">W związku z nadwykonaniem usług medycznych zakład przekroczył plan finansowy o koszty zakupu leków, sprzętu medycznego, </t>
  </si>
  <si>
    <t xml:space="preserve">protez , implantów i krwi  w wsokości </t>
  </si>
  <si>
    <t>zł.</t>
  </si>
  <si>
    <t>b.</t>
  </si>
  <si>
    <t>Na ogłoszony przez SP ZOZ konkurs na pełnienie dyżurów medycznych w  oddziałach szpitalnych, lekarze złożyli oferty</t>
  </si>
  <si>
    <t>znacznie przewyższające dotychczasowe stawki godzinowe- wzrost kosztów z tego tytułu wynosi</t>
  </si>
  <si>
    <t>c.</t>
  </si>
  <si>
    <t>Zapłacono rentę i odszkodowanie za błąd w sztuce lekarskiej w wysokości</t>
  </si>
  <si>
    <t>Razem</t>
  </si>
  <si>
    <t xml:space="preserve">         Ogółem za okres I-IX.2016 r., kompensując nadwykonania z niewykonaniami, nadwykonanie kontraktów wyniosło 1.284.442,65   zł.</t>
  </si>
  <si>
    <t>W celu efektywnego wykorzystania limitów kontraktów przydzielonych przez Narodowy Fundusz Zdrowia,</t>
  </si>
  <si>
    <t>Dyrekcja SP ZOZ w Wieluniu, podjęła następujące działania:</t>
  </si>
  <si>
    <r>
      <t>1)               pismem z dnia 11.10.2016 r. z</t>
    </r>
    <r>
      <rPr>
        <sz val="11"/>
        <rFont val="Arial CE"/>
        <family val="2"/>
      </rPr>
      <t xml:space="preserve">wrócono się z prośbą do NFZ o zapłatę za nadwykonania  </t>
    </r>
  </si>
  <si>
    <t xml:space="preserve">                  zrealizowane ponad limit kontraktu, za III kwartały 2016 r. w zakresie świadczeń nielimitowanych:</t>
  </si>
  <si>
    <t xml:space="preserve">                  w Oddziale Nowodkowym na kwotę  42 432,00 zł.</t>
  </si>
  <si>
    <t xml:space="preserve">                  w Oddziale Położniczo-Ginekologicznym na kwotę 89 492,00 zł.</t>
  </si>
  <si>
    <t>W odpowiedzi na naszą prośbę Narodowy Fundusz Zdrowia Aneksem z dnia 18.10.2016 r. zwiększył limit</t>
  </si>
  <si>
    <t>kontraktu w zakresie świadczeń nielimitowanych:</t>
  </si>
  <si>
    <t xml:space="preserve">w Oddziale Noworodkowym na kwotę </t>
  </si>
  <si>
    <t xml:space="preserve">w Oddziale Położniczo-Ginekologicznym na kwotę </t>
  </si>
  <si>
    <t>Razem   :</t>
  </si>
  <si>
    <t>2)               pismem z dnia 11.10.2016 r. w związku z realizacją kontraktu w rodzaju Leczenie Szpitalne, w zakresie:</t>
  </si>
  <si>
    <t xml:space="preserve">                  Położnictwo i Ginekologia (św. limitowane) - Hospitalizacja - II poziom.ref.,</t>
  </si>
  <si>
    <t xml:space="preserve">                  Położnictwo i Ginekologia  – Hospitalizacja – pakiet onkologiczny,</t>
  </si>
  <si>
    <t xml:space="preserve">                 zwrócono  się z prośbą o przesunięcie  niewykorzystanych środków finansowych </t>
  </si>
  <si>
    <t xml:space="preserve">                  z zakresu Położnictwo i Ginekologia- Hospitalizacja – pakiet onkologiczny </t>
  </si>
  <si>
    <t xml:space="preserve">                 do zakresu Położnictwo i Ginekologia- Hospitalizacja (św.limitowane)</t>
  </si>
  <si>
    <t xml:space="preserve">                 i umożliwienie rozliczenia hospitalizacji, za okres 01.01.2016 r. do 30.09.2016 r., </t>
  </si>
  <si>
    <t xml:space="preserve">                w zakresie Położnictwo i Ginekologia (św.limitowane)- Hospitalizacja  na kwotę ok.10 244,00 zł.</t>
  </si>
  <si>
    <r>
      <t>3)             pismami z dnia 13.10.2016 r. zwrócono się z</t>
    </r>
    <r>
      <rPr>
        <sz val="11"/>
        <rFont val="Arial CE"/>
        <family val="0"/>
      </rPr>
      <t xml:space="preserve"> prośbą o dokonanie przesunięcia niewykorzystanych</t>
    </r>
  </si>
  <si>
    <t xml:space="preserve">                środków finansowych do zrealizowanych nadwykonań w ramach Umów o udzielanie świadczeń</t>
  </si>
  <si>
    <t xml:space="preserve">                opieki zdrowotnej , na podstawie § 20 i § 21 „Ogólnych warunków umów o udzielanie świadczeń opieki zdrowotnej”, </t>
  </si>
  <si>
    <t xml:space="preserve">                celem całkowitego wykorzystania środków finansowych przydzielonych przez NFZ, na trzy kwartały 2016 r. w zakresie:</t>
  </si>
  <si>
    <t xml:space="preserve">               a) Leczenia Szpitalnego na kwotę 199 940,00 zł.</t>
  </si>
  <si>
    <t xml:space="preserve">               b) Ambulatoryjnej Opieki Specjalistycznej na kwotę  12 601,65 zł.</t>
  </si>
  <si>
    <t xml:space="preserve">               c) Ambulatoryjnej Opieki Specjalistycznej  - w zakresie pakietu okologicznego na kwotę  8 211,10 zł.</t>
  </si>
  <si>
    <t>W dniu 28.10.2016 r. Narodowy Fundusz Zdrowia wyraził zgodę na dokonanie przesunieć w  w/w zakresach</t>
  </si>
  <si>
    <t xml:space="preserve">na kwotę 230.885,30 zł.   </t>
  </si>
  <si>
    <t xml:space="preserve"> Faktury  dotyczące przesunięć środków między zakresami usług medycznych zostaną zaksięgowane  </t>
  </si>
  <si>
    <t>w październiku 2016 roku, co będzie miało wpływ na poprawę wyniku finansowego SP ZOZ.</t>
  </si>
  <si>
    <t>Ponadto Narodowy Fundusz Zdrowia  przyznał dodatkowe środki finansowe:</t>
  </si>
  <si>
    <t>1.              Aneksem z dnia 19.10.2016 r. w zakresie Oddziału Chirurgii Urazowo-Ortopedycznej</t>
  </si>
  <si>
    <t xml:space="preserve">                 na wykonanie dodatkowo 20 zabiegów operacyjnych endoprotezoplastyki na kwotę  </t>
  </si>
  <si>
    <t xml:space="preserve">2.              Aneksem z dnia 20.10.2016 r. w zakresie Oddziału Rehabilitacji Leczniczej na kwotę </t>
  </si>
  <si>
    <t xml:space="preserve">3.             Aneksem z dnia  19.10.2016 r. w zakresie Tomografii Komputerowej na kwotę </t>
  </si>
  <si>
    <t>4.            Aneksem z dnia 19.10.2016 r. w zakresie Ambulatoryjnej Opieki Specjalistycznej:</t>
  </si>
  <si>
    <t xml:space="preserve">              a) w Poradni Gruźlicy i Chorób Płuc  na kwotę  </t>
  </si>
  <si>
    <t xml:space="preserve">              b) w Poradni Chirurgii Urazowo-Ortopedycznej  na kwotę  </t>
  </si>
  <si>
    <t>5.           Aneksem z dnia 20.10.2016 r. w zakresie SOR- unia europejska na kwotę</t>
  </si>
  <si>
    <t>Razem dodatkowe środki wynoszą</t>
  </si>
  <si>
    <t>zł</t>
  </si>
  <si>
    <t>Wzrost kontraktu na procedury nielimitowane</t>
  </si>
  <si>
    <t>Ogółem wzrost</t>
  </si>
  <si>
    <t>SPZOZ podejmuje działania , które mają na celu zmniejszenie przewidywanego braku środków,</t>
  </si>
  <si>
    <t>aby zabezpieczyć bieżące funkcjonowanie zakładu.</t>
  </si>
  <si>
    <t>Działanie te polegają na :</t>
  </si>
  <si>
    <t>1). W zakresie kosztów:</t>
  </si>
  <si>
    <t xml:space="preserve"> a.      podpisywaniu ugód z dostawcami na spłatę  zobowiązań w ratach .</t>
  </si>
  <si>
    <t xml:space="preserve"> b.      bieżącej analizie i monitorowaniu  kosztów poszczególnych komórek organizacyjnych w celu prawidłowego </t>
  </si>
  <si>
    <t xml:space="preserve">         i  optymalnego wydatkowania środków.</t>
  </si>
  <si>
    <t xml:space="preserve"> c.      prowadzeniu negocjacji z dostawcami w sprawie umorzenia częściowego lub całości odsetek.</t>
  </si>
  <si>
    <t xml:space="preserve"> d.      zamianie  zobowiązań krótkoterminowych na długoterminowe.</t>
  </si>
  <si>
    <t xml:space="preserve">            W dniu 08.08.2016 r.  SPZOZ w Wieluniu  zawarł umowę z Magellanem S.A. z siedzibą w Łodzi, na udzielenie pożyczki w  wysokości </t>
  </si>
  <si>
    <t>3.000.000,00 zł.</t>
  </si>
  <si>
    <t xml:space="preserve">Okres spłaty pożyczki wynosi  5 lat. Oprocentowanie kapitału głównego na dzień udzielenia pożyczki wynosi 6,40 %- w tym : WIBOR 1 M - 1,65 %, </t>
  </si>
  <si>
    <t>marża  stała- 4,75 %.</t>
  </si>
  <si>
    <t>Odsetki wobec dostawców za nieterminową zapłatę zobowiązań wynoszą 9,5 %.</t>
  </si>
  <si>
    <t xml:space="preserve">Pożyczka została uruchomiona w dniu 10.08.2016 r. Z pożyczki zostały częściowo uregulowane zobowiązania wymagalne wobec dostawców </t>
  </si>
  <si>
    <t>towarów i usług.</t>
  </si>
  <si>
    <t>Spłata pożyczki rozpoczęła się  od sierpnia 2016 roku.</t>
  </si>
  <si>
    <t>2). W zakresie przychodów:</t>
  </si>
  <si>
    <t>a.</t>
  </si>
  <si>
    <t xml:space="preserve"> Dyrekcja SPZOZ analizuje na bieżąco wykonanie zawartych kontraktów z NFZ  w 2016 roku. </t>
  </si>
  <si>
    <t xml:space="preserve">b. </t>
  </si>
  <si>
    <t>W celu efektywnego wykorzystania  limitów kontraktów przydzielonych przez NFZ, Dyrekcja występuje z pismami</t>
  </si>
  <si>
    <t>do NFZ  dotyczącymi przesunięć środków finansowych między usługami medycznymi .  Przesunięcia środków</t>
  </si>
  <si>
    <t xml:space="preserve">z usług medycznych , w których występują niewykonania kontraktu na usługi , w których wypracowano </t>
  </si>
  <si>
    <t xml:space="preserve">nadwykonania , skutkuje możliwością wystawienia dodatkowych faktur, co ma wpływ na przychody i wynik </t>
  </si>
  <si>
    <t>fiansowy zakładu.</t>
  </si>
  <si>
    <t>W wyniku wypracowanych nadwykonań w miesiącu wrześniu został zwiększony kontrakt o kwotę 674.274,90 zł., natomiast</t>
  </si>
  <si>
    <t>od października o kwotę 517.841,40 zł.</t>
  </si>
  <si>
    <t>Środki finansowe ze zwiększonych kontraktów, będą rozliczane w wystawianych fakturach  od września do grudnia 2016 roku.</t>
  </si>
  <si>
    <t>d.</t>
  </si>
  <si>
    <t>Występujemy także corocznie o rozliczenie  nadwykonanych kontraktów, ponad przydzielony limit przez</t>
  </si>
  <si>
    <t>Narodowy Fundusz Zdrowia.</t>
  </si>
  <si>
    <t xml:space="preserve">2. Zobowiązania i należności według tytułów.  </t>
  </si>
  <si>
    <t>Stan na dzień 31.12.2015 r.</t>
  </si>
  <si>
    <t>Stan na dzień 30.09.2016 r.</t>
  </si>
  <si>
    <t>Ogółem</t>
  </si>
  <si>
    <t xml:space="preserve">W tym : wymagalne </t>
  </si>
  <si>
    <t xml:space="preserve">             niewymagalne            </t>
  </si>
  <si>
    <t>Uwaga: zmiana stanu zobowiązań na 31.12.2015 r. w stosunku do zobowiązań podanych w sprawozdaniu</t>
  </si>
  <si>
    <t xml:space="preserve">z wykonania planu finansowego za rok 2015, sporządzonego  według stanu księgowego na 26.02.2016 r., </t>
  </si>
  <si>
    <t>wynika z  zaksięgowania do 2015 roku dokumentów otrzymanych po dniu sporządzenia w/w sprawozdania.</t>
  </si>
  <si>
    <t xml:space="preserve">  W  tym :</t>
  </si>
  <si>
    <t xml:space="preserve">a. Zobowiązania wobec dostawców towarów i usług                    </t>
  </si>
  <si>
    <t xml:space="preserve">z tego : wymagalne .-   rzeczowe       </t>
  </si>
  <si>
    <t>w tym : kwota główna</t>
  </si>
  <si>
    <t xml:space="preserve">            odsetki</t>
  </si>
  <si>
    <t xml:space="preserve">             niewymagalne  rzeczowe                           </t>
  </si>
  <si>
    <t xml:space="preserve"> W X.2016 r. spłacono kwotę </t>
  </si>
  <si>
    <t>b. Zobowiązania z tytułu inwestycji</t>
  </si>
  <si>
    <t xml:space="preserve">             wymagalne -   inwestycyjne      </t>
  </si>
  <si>
    <t xml:space="preserve">        </t>
  </si>
  <si>
    <t xml:space="preserve">             niewymagalne inwestycyjne                                          </t>
  </si>
  <si>
    <t xml:space="preserve">           odsetki</t>
  </si>
  <si>
    <t>w tym w zobowiązaniach inwestycyjnych</t>
  </si>
  <si>
    <t xml:space="preserve">          ugoda długoterminowa z APE</t>
  </si>
  <si>
    <t>odsetki od ugody terminowej z APE</t>
  </si>
  <si>
    <t>ostatnia raty ugody spłacona w III.2016 r.</t>
  </si>
  <si>
    <t xml:space="preserve">c. Zobowiązania z tytułu kredytów i pożyczek </t>
  </si>
  <si>
    <t xml:space="preserve">z tego </t>
  </si>
  <si>
    <t>niewymagalne</t>
  </si>
  <si>
    <t>wymagalne</t>
  </si>
  <si>
    <t>GETIN Noble Bank</t>
  </si>
  <si>
    <t>kwota główna</t>
  </si>
  <si>
    <t>GETIN Noble Bank-kredyt w koncie bankowym</t>
  </si>
  <si>
    <t>MAGELLAN S.A.</t>
  </si>
  <si>
    <t>prowizja</t>
  </si>
  <si>
    <t>M.W. TRADE S.A.</t>
  </si>
  <si>
    <t>MEDFINANCE S.A.</t>
  </si>
  <si>
    <t>odsetki</t>
  </si>
  <si>
    <t>MAGELLAN  S.A.</t>
  </si>
  <si>
    <t>kwota  główna</t>
  </si>
  <si>
    <t>Raty kredytów i pożyczek spłacane na bieżąco wraz z odsetkami.</t>
  </si>
  <si>
    <t xml:space="preserve">W X.2016 r. spłacono kwotę główną w wysokości </t>
  </si>
  <si>
    <t xml:space="preserve">Ponadto odsetki bieżące za X.2016 r. w wysokości </t>
  </si>
  <si>
    <t>w tym :odsetki od pożyczki z MEDFINANCE</t>
  </si>
  <si>
    <t>W okresie I-IX.2016 r roku z tytułu zaciągniętych kredytów i pożyczek  spłacono:</t>
  </si>
  <si>
    <t xml:space="preserve">kwotę główną </t>
  </si>
  <si>
    <t xml:space="preserve">prowizję </t>
  </si>
  <si>
    <t>Ogółem spłacono</t>
  </si>
  <si>
    <t xml:space="preserve">d.   Zobowiązania z tytułu podatków                    </t>
  </si>
  <si>
    <t xml:space="preserve">                 z tego:  wymagalne </t>
  </si>
  <si>
    <t xml:space="preserve">                            niewymagalne           </t>
  </si>
  <si>
    <t xml:space="preserve">zapłacono  w X.2016 r. kwotę </t>
  </si>
  <si>
    <t>pozostała kwota do zapłaty w XI.2016 r.</t>
  </si>
  <si>
    <t xml:space="preserve">e.  Zobowiązania wobec ZUS           </t>
  </si>
  <si>
    <t xml:space="preserve">                z tego:</t>
  </si>
  <si>
    <t>uklad ratalny - zapłacono w X.2016 r.</t>
  </si>
  <si>
    <t>pozostała kwota układu ratalnego</t>
  </si>
  <si>
    <t>W dniu 13.10.2016 r. SPZOZ zawarł z ZUS umowę o rozłożenie</t>
  </si>
  <si>
    <t>na raty zobowiązań z tytułu składek. W ramach układu ratalnego</t>
  </si>
  <si>
    <t>spłatę rozłożono na 60 rat płatnych od X.2016 r. do IX.2021 r.</t>
  </si>
  <si>
    <t>Do kwoty głównej doliczono odsetki i opłatę prolongacyjną, które</t>
  </si>
  <si>
    <t>zaksięgowane będą w X.2016 roku. Ogółem na koniec X.2016 r.</t>
  </si>
  <si>
    <t>po spłacie raty październikowej, zobowiązanaia z tytułu układu</t>
  </si>
  <si>
    <t>ratalnego wynoszą 933.455,07 zł.</t>
  </si>
  <si>
    <t xml:space="preserve">f. Zobowiązania  wobec pracowników z tytułu wynagrodzeń               </t>
  </si>
  <si>
    <t>z tego : wymagalne</t>
  </si>
  <si>
    <t xml:space="preserve">            niewymagalne</t>
  </si>
  <si>
    <t>wypłacone w  X.2016 r.</t>
  </si>
  <si>
    <t>g. Zobowiązania wobec pracowników z tytułu ekwiwalentu za odzież</t>
  </si>
  <si>
    <t>h. Zobowiązanie z tytułu zadośćuczynienia</t>
  </si>
  <si>
    <t xml:space="preserve">  niewymagalne - termin płatności następnych rat:</t>
  </si>
  <si>
    <t>30.06.2017</t>
  </si>
  <si>
    <t>30.06.2018</t>
  </si>
  <si>
    <t>30.06.2019</t>
  </si>
  <si>
    <t>30.06.2020</t>
  </si>
  <si>
    <t xml:space="preserve">Ogółem zobowiązania na 30.09.2016 r. </t>
  </si>
  <si>
    <t>W X.2016 r.  z należności z Narodowego Funduszu Zdrowia za świadczenia medyczne wykonane we IX.2016 r.</t>
  </si>
  <si>
    <t>spłacono zobowiązania wykazane według stanu na dzień 30.09.2016 roku, w kwocie</t>
  </si>
  <si>
    <t>Pozostałe zobowiązania do spłaty</t>
  </si>
  <si>
    <t xml:space="preserve">         SP ZOZ realizuje na bieżąco zobowiązania wobec banków z tytułu zaciągniętych kredytów i pożyczek a nie posiada</t>
  </si>
  <si>
    <t>wystarczających środków na bieżącą realizację zobowiązań rzeczowych.</t>
  </si>
  <si>
    <t xml:space="preserve">        Stawki za usługi medyczne w kontrakcie zawartym z Narodowym Funduszem Zdrowia są niezmienione od 2012 roku, </t>
  </si>
  <si>
    <t>nie uwzględniają wzrostu inflacji, ani wzrostu kosztów minimalnej płacy.</t>
  </si>
  <si>
    <t xml:space="preserve">      Ponadto, pomimo że od  lipca 2014 r. utrzymuje się deflacja, ustalany jest procent inflacji na poszczególne lata w Ustawie Budżetowej.</t>
  </si>
  <si>
    <t>Firmy przystępujące do ogłaszanych przetargów w zakresie dostaw towarów i usług, zgodnie ze wzorem ustalonym w Prawie Zamówień</t>
  </si>
  <si>
    <t>Publicznych, doliczają inflację do cen. Podwyższa to koszty działalności SP ZOZ.</t>
  </si>
  <si>
    <t xml:space="preserve">         W celu rozwiązania problemu zobowiązań wymagalnych wobec najbardziej strategicznych dostwaców towarów i usług, SP ZOZ</t>
  </si>
  <si>
    <t>ogłosił w lipcu przetarg na pożyczkę w wysokości 3.000.000,00 zł.</t>
  </si>
  <si>
    <t xml:space="preserve">Spłata nastąpi w okresie 5 lat. Oprocentowanie kapitału głównego na dzień udzielenia pożyczki wynosi 6,40 %- w tym : WIBOR 1 M - 1,65 %, </t>
  </si>
  <si>
    <t>towarów i usług. Spłata pożyczki rozpoczęła się od siepnia 2016 roku.</t>
  </si>
  <si>
    <t xml:space="preserve">        Realizacja spłat kredytów odbywa się kosztem wzrostu zobowiązań wobec dostawców. </t>
  </si>
  <si>
    <t>Struktura zobowiązań ogółem:</t>
  </si>
  <si>
    <t>1). Wynikające z procesu restrukturyzacji</t>
  </si>
  <si>
    <t xml:space="preserve">kredyty i pożyczki </t>
  </si>
  <si>
    <t xml:space="preserve">Ponadto odsetki bieżące za X.2016 r. w wysokości około </t>
  </si>
  <si>
    <t>w tym:</t>
  </si>
  <si>
    <t>odsetki od pożyczki z MEDFINANCE</t>
  </si>
  <si>
    <t>ugoda długoterminowa z APE - inwestycje</t>
  </si>
  <si>
    <t>ostatnią ratę ugody spłacono w III.2016 r.</t>
  </si>
  <si>
    <t xml:space="preserve">2. Pozostałe zobowiązania </t>
  </si>
  <si>
    <r>
      <t>zobowiąz.rzeczowo-inwestyc.-</t>
    </r>
    <r>
      <rPr>
        <b/>
        <i/>
        <sz val="11"/>
        <rFont val="Arial"/>
        <family val="2"/>
      </rPr>
      <t>spłacono w X.2016 r.- 1.435.701,64 zł.</t>
    </r>
  </si>
  <si>
    <t>zobowiązania wobec ZUS</t>
  </si>
  <si>
    <t xml:space="preserve">                  ZUS -zapłacono w m-cu X.2016 r.kwotę 627.576,80 zł.</t>
  </si>
  <si>
    <t xml:space="preserve">                   pozostała kwota 78.679,65 zł.- do zapłaty w XI.2016 r.</t>
  </si>
  <si>
    <t xml:space="preserve">  układ ratalny  od X.2016 r. do IX.2021 r.- 671.336,45 zł.</t>
  </si>
  <si>
    <t>zobowiązania z tytułu podatków</t>
  </si>
  <si>
    <t xml:space="preserve">                 zapłacono  w X.2016 r.kwotę  149.949,00 zł.</t>
  </si>
  <si>
    <t xml:space="preserve">                      </t>
  </si>
  <si>
    <t>pozostała kwota- 37.834,74 zł. do zapłaty w XI.2016 r</t>
  </si>
  <si>
    <t>zobowiązania z tytułu wynagrodzeń</t>
  </si>
  <si>
    <t xml:space="preserve">                 zapłacono  w X.2016 r.kwotę  158.565,80 zł.</t>
  </si>
  <si>
    <t>ekwiwalent za odzież- wymagalne</t>
  </si>
  <si>
    <t>zobow.z tytułu zadośćuczynienia</t>
  </si>
  <si>
    <t>Ponadto zakład spłaca zobowiązania restrukturyzacyjne:</t>
  </si>
  <si>
    <t>a. wynikające z zaciągniętych kredytów i pożyczek - ogółem za m-ce I-IX.2016 r. spłacono</t>
  </si>
  <si>
    <t xml:space="preserve">    kwotę główną w wysokości</t>
  </si>
  <si>
    <t xml:space="preserve">    oraz odsetki w wysokości</t>
  </si>
  <si>
    <t xml:space="preserve">           prowizje w wysokości</t>
  </si>
  <si>
    <t xml:space="preserve">razem spłacono </t>
  </si>
  <si>
    <t>b. umowa z APE</t>
  </si>
  <si>
    <t>razem spłacono</t>
  </si>
  <si>
    <t xml:space="preserve">Ogółem w okresie I-IX.2016 r. spłacono zobowiązania restrukturyzacyjne </t>
  </si>
  <si>
    <t>w kwocie :</t>
  </si>
  <si>
    <t>Należności według tytułów :</t>
  </si>
  <si>
    <t>Z tego:</t>
  </si>
  <si>
    <t>NFZ</t>
  </si>
  <si>
    <t>za usługi medyczne dla publ.zakł.opieki zdrow., świadcz.odpłatne</t>
  </si>
  <si>
    <t>pozostałe</t>
  </si>
  <si>
    <t>rozliczenia sądowe i komornicze</t>
  </si>
  <si>
    <t>W tym należności wymagalne</t>
  </si>
  <si>
    <t xml:space="preserve">           należności niewymagalne</t>
  </si>
  <si>
    <t xml:space="preserve">Do dnia 31.10.2016 roku Narodowy Fundusz Zdrowia zapłacił kwotę  3.700.446,11 zł.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</si>
</sst>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0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10"/>
      <name val="Arial"/>
      <family val="2"/>
    </font>
    <font>
      <u val="single"/>
      <sz val="10"/>
      <name val="Arial"/>
      <family val="2"/>
    </font>
    <font>
      <i/>
      <sz val="11"/>
      <color indexed="10"/>
      <name val="Arial"/>
      <family val="2"/>
    </font>
    <font>
      <i/>
      <sz val="10"/>
      <name val="Arial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sz val="11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u val="single"/>
      <sz val="10"/>
      <name val="Arial CE"/>
      <family val="0"/>
    </font>
    <font>
      <u val="single"/>
      <sz val="11"/>
      <name val="Arial CE"/>
      <family val="0"/>
    </font>
    <font>
      <u val="single"/>
      <sz val="10"/>
      <name val="Arial CE"/>
      <family val="0"/>
    </font>
    <font>
      <i/>
      <u val="single"/>
      <sz val="11"/>
      <name val="Arial"/>
      <family val="2"/>
    </font>
    <font>
      <i/>
      <u val="single"/>
      <sz val="10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 CE"/>
      <family val="0"/>
    </font>
    <font>
      <b/>
      <sz val="11"/>
      <color indexed="10"/>
      <name val="Arial"/>
      <family val="2"/>
    </font>
    <font>
      <i/>
      <u val="single"/>
      <sz val="11"/>
      <color indexed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4" fontId="5" fillId="0" borderId="4" xfId="0" applyNumberFormat="1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" fontId="4" fillId="0" borderId="21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4" fontId="7" fillId="0" borderId="30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3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4" fontId="5" fillId="0" borderId="34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7" fillId="0" borderId="35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3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9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4" fontId="4" fillId="0" borderId="37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0" xfId="0" applyFont="1" applyBorder="1" applyAlignment="1">
      <alignment/>
    </xf>
    <xf numFmtId="4" fontId="10" fillId="0" borderId="36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36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4" fontId="5" fillId="0" borderId="4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4" fontId="9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" fontId="24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" fontId="21" fillId="0" borderId="0" xfId="0" applyNumberFormat="1" applyFont="1" applyAlignment="1">
      <alignment/>
    </xf>
    <xf numFmtId="4" fontId="5" fillId="0" borderId="0" xfId="0" applyNumberFormat="1" applyFont="1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" fontId="11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4" fontId="4" fillId="0" borderId="45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3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9" fillId="0" borderId="45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11" fillId="0" borderId="0" xfId="0" applyNumberFormat="1" applyFont="1" applyAlignment="1">
      <alignment horizontal="left"/>
    </xf>
    <xf numFmtId="4" fontId="31" fillId="0" borderId="0" xfId="0" applyNumberFormat="1" applyFont="1" applyAlignment="1">
      <alignment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0"/>
  <sheetViews>
    <sheetView tabSelected="1" workbookViewId="0" topLeftCell="A1">
      <selection activeCell="A14" sqref="A14:E14"/>
    </sheetView>
  </sheetViews>
  <sheetFormatPr defaultColWidth="9.140625" defaultRowHeight="12.75"/>
  <cols>
    <col min="1" max="1" width="10.57421875" style="7" bestFit="1" customWidth="1"/>
    <col min="2" max="2" width="9.7109375" style="7" bestFit="1" customWidth="1"/>
    <col min="3" max="3" width="10.140625" style="7" customWidth="1"/>
    <col min="4" max="4" width="9.00390625" style="7" customWidth="1"/>
    <col min="5" max="5" width="21.57421875" style="7" customWidth="1"/>
    <col min="6" max="6" width="20.7109375" style="5" customWidth="1"/>
    <col min="7" max="7" width="20.7109375" style="7" customWidth="1"/>
    <col min="8" max="8" width="17.7109375" style="7" customWidth="1"/>
    <col min="9" max="9" width="14.28125" style="5" bestFit="1" customWidth="1"/>
    <col min="10" max="10" width="13.57421875" style="6" customWidth="1"/>
    <col min="11" max="11" width="11.7109375" style="7" bestFit="1" customWidth="1"/>
    <col min="12" max="16384" width="9.140625" style="7" customWidth="1"/>
  </cols>
  <sheetData>
    <row r="1" spans="1:8" ht="15">
      <c r="A1" s="1" t="s">
        <v>0</v>
      </c>
      <c r="B1" s="2"/>
      <c r="C1" s="2"/>
      <c r="D1" s="2"/>
      <c r="E1" s="2"/>
      <c r="F1" s="3"/>
      <c r="G1" s="2"/>
      <c r="H1" s="4"/>
    </row>
    <row r="2" spans="1:8" ht="15">
      <c r="A2" s="1"/>
      <c r="B2" s="2"/>
      <c r="C2" s="2"/>
      <c r="D2" s="2"/>
      <c r="E2" s="1" t="s">
        <v>1</v>
      </c>
      <c r="F2" s="3"/>
      <c r="G2" s="2"/>
      <c r="H2" s="4"/>
    </row>
    <row r="3" spans="1:8" ht="15.75" thickBot="1">
      <c r="A3" s="1"/>
      <c r="B3" s="2"/>
      <c r="C3" s="2"/>
      <c r="D3" s="2"/>
      <c r="E3" s="1"/>
      <c r="F3" s="8"/>
      <c r="G3" s="2"/>
      <c r="H3" s="4"/>
    </row>
    <row r="4" spans="1:9" ht="45.75" thickBot="1">
      <c r="A4" s="9" t="s">
        <v>2</v>
      </c>
      <c r="B4" s="10"/>
      <c r="C4" s="10"/>
      <c r="D4" s="10"/>
      <c r="E4" s="11"/>
      <c r="F4" s="12" t="s">
        <v>3</v>
      </c>
      <c r="G4" s="13" t="s">
        <v>4</v>
      </c>
      <c r="H4" s="14" t="s">
        <v>5</v>
      </c>
      <c r="I4" s="15"/>
    </row>
    <row r="5" spans="1:9" ht="15.75" thickBot="1">
      <c r="A5" s="9" t="s">
        <v>6</v>
      </c>
      <c r="B5" s="16"/>
      <c r="C5" s="16"/>
      <c r="D5" s="16"/>
      <c r="E5" s="17"/>
      <c r="F5" s="18">
        <f>F6+F7+F8+F10+F11+F9</f>
        <v>48938800</v>
      </c>
      <c r="G5" s="18">
        <f>G6+G7+G8+G10+G11+G9</f>
        <v>36090777.97</v>
      </c>
      <c r="H5" s="19">
        <f>G5/F5*100</f>
        <v>73.74675711296558</v>
      </c>
      <c r="I5" s="20"/>
    </row>
    <row r="6" spans="1:9" ht="14.25">
      <c r="A6" s="21" t="s">
        <v>7</v>
      </c>
      <c r="B6" s="22"/>
      <c r="C6" s="22"/>
      <c r="D6" s="22"/>
      <c r="E6" s="23"/>
      <c r="F6" s="24">
        <v>43798900</v>
      </c>
      <c r="G6" s="24">
        <f>31339345.91+547264.8</f>
        <v>31886610.71</v>
      </c>
      <c r="H6" s="25">
        <f>G6/F6*100</f>
        <v>72.80230944156132</v>
      </c>
      <c r="I6" s="20"/>
    </row>
    <row r="7" spans="1:9" ht="14.25">
      <c r="A7" s="26" t="s">
        <v>8</v>
      </c>
      <c r="B7" s="27"/>
      <c r="C7" s="27"/>
      <c r="D7" s="27"/>
      <c r="E7" s="28"/>
      <c r="F7" s="29">
        <v>846000</v>
      </c>
      <c r="G7" s="29">
        <v>715860.95</v>
      </c>
      <c r="H7" s="30">
        <f aca="true" t="shared" si="0" ref="H7:H22">G7/F7*100</f>
        <v>84.61713356973995</v>
      </c>
      <c r="I7" s="20"/>
    </row>
    <row r="8" spans="1:9" ht="14.25">
      <c r="A8" s="26" t="s">
        <v>9</v>
      </c>
      <c r="B8" s="27"/>
      <c r="C8" s="27"/>
      <c r="D8" s="27"/>
      <c r="E8" s="28"/>
      <c r="F8" s="29">
        <v>5000</v>
      </c>
      <c r="G8" s="29">
        <v>3893.29</v>
      </c>
      <c r="H8" s="30">
        <f t="shared" si="0"/>
        <v>77.8658</v>
      </c>
      <c r="I8" s="20"/>
    </row>
    <row r="9" spans="1:9" ht="14.25">
      <c r="A9" s="31" t="s">
        <v>10</v>
      </c>
      <c r="B9" s="32"/>
      <c r="C9" s="32"/>
      <c r="D9" s="32"/>
      <c r="E9" s="33"/>
      <c r="F9" s="29">
        <v>50400</v>
      </c>
      <c r="G9" s="29">
        <v>37791</v>
      </c>
      <c r="H9" s="30">
        <f t="shared" si="0"/>
        <v>74.98214285714285</v>
      </c>
      <c r="I9" s="20"/>
    </row>
    <row r="10" spans="1:9" ht="14.25">
      <c r="A10" s="26" t="s">
        <v>11</v>
      </c>
      <c r="B10" s="27"/>
      <c r="C10" s="27"/>
      <c r="D10" s="27"/>
      <c r="E10" s="28"/>
      <c r="F10" s="29">
        <v>4219200</v>
      </c>
      <c r="G10" s="29">
        <v>3389112.28</v>
      </c>
      <c r="H10" s="30">
        <f t="shared" si="0"/>
        <v>80.32594520288205</v>
      </c>
      <c r="I10" s="20"/>
    </row>
    <row r="11" spans="1:9" ht="15" thickBot="1">
      <c r="A11" s="26" t="s">
        <v>12</v>
      </c>
      <c r="B11" s="27"/>
      <c r="C11" s="27"/>
      <c r="D11" s="27"/>
      <c r="E11" s="28"/>
      <c r="F11" s="29">
        <v>19300</v>
      </c>
      <c r="G11" s="29">
        <v>57509.74</v>
      </c>
      <c r="H11" s="30">
        <f t="shared" si="0"/>
        <v>297.97792746113987</v>
      </c>
      <c r="I11" s="20"/>
    </row>
    <row r="12" spans="1:9" ht="15.75" thickBot="1">
      <c r="A12" s="9" t="s">
        <v>13</v>
      </c>
      <c r="B12" s="16"/>
      <c r="C12" s="16"/>
      <c r="D12" s="16"/>
      <c r="E12" s="17"/>
      <c r="F12" s="18">
        <f>F13+F14+F15+F16+F17+F18+F19+F20+F21+F22</f>
        <v>47096200</v>
      </c>
      <c r="G12" s="34">
        <f>G13+G14+G15+G16+G17+G18+G19+G20+G21+G22</f>
        <v>36690247.12</v>
      </c>
      <c r="H12" s="35">
        <f>G12/F12*100</f>
        <v>77.90489916383912</v>
      </c>
      <c r="I12" s="20"/>
    </row>
    <row r="13" spans="1:9" ht="14.25">
      <c r="A13" s="21" t="s">
        <v>14</v>
      </c>
      <c r="B13" s="22"/>
      <c r="C13" s="22"/>
      <c r="D13" s="22"/>
      <c r="E13" s="23"/>
      <c r="F13" s="24">
        <v>18800000</v>
      </c>
      <c r="G13" s="24">
        <v>14088608.28</v>
      </c>
      <c r="H13" s="25">
        <f t="shared" si="0"/>
        <v>74.93940574468084</v>
      </c>
      <c r="I13" s="20"/>
    </row>
    <row r="14" spans="1:9" ht="14.25">
      <c r="A14" s="26" t="s">
        <v>15</v>
      </c>
      <c r="B14" s="27"/>
      <c r="C14" s="27"/>
      <c r="D14" s="27"/>
      <c r="E14" s="28"/>
      <c r="F14" s="29">
        <v>382000</v>
      </c>
      <c r="G14" s="29">
        <v>327855.09</v>
      </c>
      <c r="H14" s="30">
        <f t="shared" si="0"/>
        <v>85.82593979057592</v>
      </c>
      <c r="I14" s="20"/>
    </row>
    <row r="15" spans="1:9" ht="14.25">
      <c r="A15" s="26" t="s">
        <v>16</v>
      </c>
      <c r="B15" s="27"/>
      <c r="C15" s="27"/>
      <c r="D15" s="27"/>
      <c r="E15" s="28"/>
      <c r="F15" s="29">
        <v>193000</v>
      </c>
      <c r="G15" s="29">
        <f>74243.34+7119.99+105678.31</f>
        <v>187041.64</v>
      </c>
      <c r="H15" s="30">
        <f t="shared" si="0"/>
        <v>96.91276683937825</v>
      </c>
      <c r="I15" s="20"/>
    </row>
    <row r="16" spans="1:9" ht="14.25">
      <c r="A16" s="26" t="s">
        <v>17</v>
      </c>
      <c r="B16" s="27"/>
      <c r="C16" s="27"/>
      <c r="D16" s="27"/>
      <c r="E16" s="28"/>
      <c r="F16" s="29">
        <v>3159000</v>
      </c>
      <c r="G16" s="29">
        <v>2432111.71</v>
      </c>
      <c r="H16" s="30">
        <f t="shared" si="0"/>
        <v>76.98992434314657</v>
      </c>
      <c r="I16" s="20"/>
    </row>
    <row r="17" spans="1:9" ht="14.25">
      <c r="A17" s="26" t="s">
        <v>18</v>
      </c>
      <c r="B17" s="27"/>
      <c r="C17" s="27"/>
      <c r="D17" s="27"/>
      <c r="E17" s="28"/>
      <c r="F17" s="29">
        <v>346200</v>
      </c>
      <c r="G17" s="29">
        <v>254858.16</v>
      </c>
      <c r="H17" s="30">
        <f t="shared" si="0"/>
        <v>73.61587521663779</v>
      </c>
      <c r="I17" s="20"/>
    </row>
    <row r="18" spans="1:9" ht="14.25">
      <c r="A18" s="26" t="s">
        <v>19</v>
      </c>
      <c r="B18" s="27"/>
      <c r="C18" s="27"/>
      <c r="D18" s="27"/>
      <c r="E18" s="28"/>
      <c r="F18" s="29">
        <v>56800</v>
      </c>
      <c r="G18" s="29">
        <v>41261.44</v>
      </c>
      <c r="H18" s="30">
        <f t="shared" si="0"/>
        <v>72.64338028169014</v>
      </c>
      <c r="I18" s="20"/>
    </row>
    <row r="19" spans="1:9" ht="14.25">
      <c r="A19" s="26" t="s">
        <v>20</v>
      </c>
      <c r="B19" s="27"/>
      <c r="C19" s="27"/>
      <c r="D19" s="27"/>
      <c r="E19" s="28"/>
      <c r="F19" s="29">
        <v>106700</v>
      </c>
      <c r="G19" s="29">
        <v>20943.59</v>
      </c>
      <c r="H19" s="30">
        <f t="shared" si="0"/>
        <v>19.628481724461107</v>
      </c>
      <c r="I19" s="20"/>
    </row>
    <row r="20" spans="1:9" ht="14.25">
      <c r="A20" s="26" t="s">
        <v>21</v>
      </c>
      <c r="B20" s="27"/>
      <c r="C20" s="27"/>
      <c r="D20" s="27"/>
      <c r="E20" s="28"/>
      <c r="F20" s="29">
        <v>20005500</v>
      </c>
      <c r="G20" s="29">
        <v>16220831</v>
      </c>
      <c r="H20" s="30">
        <f t="shared" si="0"/>
        <v>81.08185748919047</v>
      </c>
      <c r="I20" s="20"/>
    </row>
    <row r="21" spans="1:9" ht="14.25">
      <c r="A21" s="26" t="s">
        <v>22</v>
      </c>
      <c r="B21" s="27"/>
      <c r="C21" s="27"/>
      <c r="D21" s="27"/>
      <c r="E21" s="28"/>
      <c r="F21" s="29">
        <v>80000</v>
      </c>
      <c r="G21" s="29">
        <v>114863.6</v>
      </c>
      <c r="H21" s="30">
        <f t="shared" si="0"/>
        <v>143.57950000000002</v>
      </c>
      <c r="I21" s="20"/>
    </row>
    <row r="22" spans="1:9" ht="15" thickBot="1">
      <c r="A22" s="36" t="s">
        <v>23</v>
      </c>
      <c r="B22" s="37"/>
      <c r="C22" s="37"/>
      <c r="D22" s="37"/>
      <c r="E22" s="38"/>
      <c r="F22" s="39">
        <v>3967000</v>
      </c>
      <c r="G22" s="39">
        <v>3001872.61</v>
      </c>
      <c r="H22" s="30">
        <f t="shared" si="0"/>
        <v>75.67110184018149</v>
      </c>
      <c r="I22" s="20"/>
    </row>
    <row r="23" spans="1:9" ht="15.75" thickBot="1">
      <c r="A23" s="9" t="s">
        <v>24</v>
      </c>
      <c r="B23" s="16"/>
      <c r="C23" s="16"/>
      <c r="D23" s="16"/>
      <c r="E23" s="17"/>
      <c r="F23" s="18">
        <f>F24+F27</f>
        <v>2512900</v>
      </c>
      <c r="G23" s="18">
        <f>G24+G27</f>
        <v>2334024.91</v>
      </c>
      <c r="H23" s="19">
        <f>G23/F23*100</f>
        <v>92.88172669027817</v>
      </c>
      <c r="I23" s="20"/>
    </row>
    <row r="24" spans="1:9" ht="14.25">
      <c r="A24" s="40" t="s">
        <v>25</v>
      </c>
      <c r="B24" s="41"/>
      <c r="C24" s="41"/>
      <c r="D24" s="41"/>
      <c r="E24" s="42"/>
      <c r="F24" s="24">
        <v>1058600</v>
      </c>
      <c r="G24" s="24">
        <v>1259413.41</v>
      </c>
      <c r="H24" s="25">
        <f>G24/F24*100</f>
        <v>118.96971566219534</v>
      </c>
      <c r="I24" s="20"/>
    </row>
    <row r="25" spans="1:9" ht="14.25">
      <c r="A25" s="26" t="s">
        <v>26</v>
      </c>
      <c r="B25" s="27"/>
      <c r="C25" s="27"/>
      <c r="D25" s="27"/>
      <c r="E25" s="28"/>
      <c r="F25" s="29"/>
      <c r="G25" s="29"/>
      <c r="H25" s="30"/>
      <c r="I25" s="20"/>
    </row>
    <row r="26" spans="1:9" ht="14.25">
      <c r="A26" s="43" t="s">
        <v>27</v>
      </c>
      <c r="B26" s="44"/>
      <c r="C26" s="44"/>
      <c r="D26" s="44"/>
      <c r="E26" s="45"/>
      <c r="F26" s="29"/>
      <c r="G26" s="29"/>
      <c r="H26" s="30"/>
      <c r="I26" s="20"/>
    </row>
    <row r="27" spans="1:9" ht="14.25">
      <c r="A27" s="26" t="s">
        <v>28</v>
      </c>
      <c r="B27" s="27"/>
      <c r="C27" s="27"/>
      <c r="D27" s="27"/>
      <c r="E27" s="28"/>
      <c r="F27" s="29">
        <v>1454300</v>
      </c>
      <c r="G27" s="29">
        <v>1074611.5</v>
      </c>
      <c r="H27" s="30">
        <f>G27/F27*100</f>
        <v>73.8920099016709</v>
      </c>
      <c r="I27" s="20"/>
    </row>
    <row r="28" spans="1:9" ht="12.75" customHeight="1" thickBot="1">
      <c r="A28" s="46" t="s">
        <v>29</v>
      </c>
      <c r="B28" s="47"/>
      <c r="C28" s="47"/>
      <c r="D28" s="47"/>
      <c r="E28" s="47"/>
      <c r="F28" s="29"/>
      <c r="G28" s="29"/>
      <c r="H28" s="30"/>
      <c r="I28" s="20"/>
    </row>
    <row r="29" spans="1:10" s="50" customFormat="1" ht="15.75" thickBot="1">
      <c r="A29" s="9" t="s">
        <v>30</v>
      </c>
      <c r="B29" s="16"/>
      <c r="C29" s="16"/>
      <c r="D29" s="16"/>
      <c r="E29" s="17"/>
      <c r="F29" s="18">
        <f>F5-F12-F23</f>
        <v>-670300</v>
      </c>
      <c r="G29" s="18">
        <f>G5-G12-G23</f>
        <v>-2933494.0599999987</v>
      </c>
      <c r="H29" s="19"/>
      <c r="I29" s="48"/>
      <c r="J29" s="49"/>
    </row>
    <row r="30" spans="1:10" s="50" customFormat="1" ht="15.75" thickBot="1">
      <c r="A30" s="51" t="s">
        <v>31</v>
      </c>
      <c r="B30" s="52"/>
      <c r="C30" s="52"/>
      <c r="D30" s="52"/>
      <c r="E30" s="53"/>
      <c r="F30" s="54"/>
      <c r="G30" s="54">
        <f>488+2037</f>
        <v>2525</v>
      </c>
      <c r="H30" s="55"/>
      <c r="I30" s="48"/>
      <c r="J30" s="49"/>
    </row>
    <row r="31" spans="1:10" s="50" customFormat="1" ht="15.75" thickBot="1">
      <c r="A31" s="9" t="s">
        <v>32</v>
      </c>
      <c r="B31" s="56"/>
      <c r="C31" s="56"/>
      <c r="D31" s="56"/>
      <c r="E31" s="57"/>
      <c r="F31" s="18">
        <v>0</v>
      </c>
      <c r="G31" s="18">
        <f>G29-G30</f>
        <v>-2936019.0599999987</v>
      </c>
      <c r="H31" s="19"/>
      <c r="I31" s="48"/>
      <c r="J31" s="49"/>
    </row>
    <row r="32" spans="1:10" s="50" customFormat="1" ht="30" customHeight="1" thickBot="1">
      <c r="A32" s="58" t="s">
        <v>33</v>
      </c>
      <c r="B32" s="59"/>
      <c r="C32" s="59"/>
      <c r="D32" s="59"/>
      <c r="E32" s="60"/>
      <c r="F32" s="61">
        <v>727000</v>
      </c>
      <c r="G32" s="62">
        <v>557255.87</v>
      </c>
      <c r="H32" s="63"/>
      <c r="I32" s="48"/>
      <c r="J32" s="49"/>
    </row>
    <row r="33" spans="1:10" s="50" customFormat="1" ht="15.75" thickBot="1">
      <c r="A33" s="64" t="s">
        <v>34</v>
      </c>
      <c r="B33" s="65"/>
      <c r="C33" s="65"/>
      <c r="D33" s="65"/>
      <c r="E33" s="66"/>
      <c r="F33" s="62">
        <f>SUM(F29:F32)</f>
        <v>56700</v>
      </c>
      <c r="G33" s="62">
        <f>SUM(G31:G32)</f>
        <v>-2378763.1899999985</v>
      </c>
      <c r="H33" s="63"/>
      <c r="I33" s="48"/>
      <c r="J33" s="49"/>
    </row>
    <row r="34" spans="1:10" s="50" customFormat="1" ht="15.75" thickBot="1">
      <c r="A34" s="67"/>
      <c r="B34" s="68"/>
      <c r="C34" s="68"/>
      <c r="D34" s="68"/>
      <c r="E34" s="68"/>
      <c r="F34" s="69"/>
      <c r="G34" s="69"/>
      <c r="H34" s="69"/>
      <c r="I34" s="48"/>
      <c r="J34" s="49"/>
    </row>
    <row r="35" spans="1:9" ht="15">
      <c r="A35" s="70" t="s">
        <v>35</v>
      </c>
      <c r="B35" s="71"/>
      <c r="C35" s="71"/>
      <c r="D35" s="71"/>
      <c r="E35" s="71"/>
      <c r="F35" s="72">
        <f>F36+F37</f>
        <v>506250.98</v>
      </c>
      <c r="G35" s="48"/>
      <c r="H35" s="48"/>
      <c r="I35" s="20"/>
    </row>
    <row r="36" spans="1:9" ht="15">
      <c r="A36" s="73" t="s">
        <v>36</v>
      </c>
      <c r="B36" s="74"/>
      <c r="C36" s="74"/>
      <c r="D36" s="74"/>
      <c r="E36" s="74"/>
      <c r="F36" s="75">
        <v>0</v>
      </c>
      <c r="G36" s="48"/>
      <c r="H36" s="48"/>
      <c r="I36" s="20"/>
    </row>
    <row r="37" spans="1:9" ht="15">
      <c r="A37" s="73" t="s">
        <v>37</v>
      </c>
      <c r="B37" s="74"/>
      <c r="C37" s="74"/>
      <c r="D37" s="74"/>
      <c r="E37" s="74"/>
      <c r="F37" s="76">
        <v>506250.98</v>
      </c>
      <c r="G37" s="48"/>
      <c r="H37" s="48"/>
      <c r="I37" s="20"/>
    </row>
    <row r="38" spans="1:9" ht="15">
      <c r="A38" s="77"/>
      <c r="B38" s="27"/>
      <c r="C38" s="27"/>
      <c r="D38" s="27"/>
      <c r="E38" s="27"/>
      <c r="F38" s="78"/>
      <c r="G38" s="48"/>
      <c r="H38" s="48"/>
      <c r="I38" s="20"/>
    </row>
    <row r="39" spans="1:9" ht="15">
      <c r="A39" s="79" t="s">
        <v>38</v>
      </c>
      <c r="B39" s="80"/>
      <c r="C39" s="80"/>
      <c r="D39" s="80"/>
      <c r="E39" s="81"/>
      <c r="F39" s="78">
        <v>442571.7</v>
      </c>
      <c r="G39" s="82"/>
      <c r="H39" s="82"/>
      <c r="I39" s="20"/>
    </row>
    <row r="40" spans="1:9" ht="15">
      <c r="A40" s="73" t="s">
        <v>39</v>
      </c>
      <c r="B40" s="74"/>
      <c r="C40" s="74"/>
      <c r="D40" s="83"/>
      <c r="E40" s="74"/>
      <c r="F40" s="78">
        <f>2801.2+117841.72+103376.65+24162.85</f>
        <v>248182.42</v>
      </c>
      <c r="G40" s="82"/>
      <c r="H40" s="82"/>
      <c r="I40" s="20"/>
    </row>
    <row r="41" spans="1:9" ht="15">
      <c r="A41" s="77"/>
      <c r="B41" s="27"/>
      <c r="C41" s="27"/>
      <c r="D41" s="27"/>
      <c r="E41" s="27"/>
      <c r="F41" s="78"/>
      <c r="G41" s="82"/>
      <c r="H41" s="82"/>
      <c r="I41" s="20"/>
    </row>
    <row r="42" spans="1:9" ht="15">
      <c r="A42" s="77" t="s">
        <v>40</v>
      </c>
      <c r="B42" s="27"/>
      <c r="C42" s="27"/>
      <c r="D42" s="27"/>
      <c r="E42" s="27"/>
      <c r="F42" s="84">
        <f>G5-G12-G23</f>
        <v>-2933494.0599999987</v>
      </c>
      <c r="G42" s="82"/>
      <c r="H42" s="82"/>
      <c r="I42" s="20"/>
    </row>
    <row r="43" spans="1:9" ht="15">
      <c r="A43" s="85" t="s">
        <v>41</v>
      </c>
      <c r="B43" s="32"/>
      <c r="C43" s="32"/>
      <c r="D43" s="32"/>
      <c r="E43" s="32"/>
      <c r="F43" s="84"/>
      <c r="G43" s="82"/>
      <c r="H43" s="82"/>
      <c r="I43" s="20"/>
    </row>
    <row r="44" spans="1:9" ht="15">
      <c r="A44" s="85" t="s">
        <v>42</v>
      </c>
      <c r="B44" s="32"/>
      <c r="C44" s="32"/>
      <c r="D44" s="32"/>
      <c r="E44" s="32"/>
      <c r="F44" s="84">
        <v>2525</v>
      </c>
      <c r="G44" s="82"/>
      <c r="H44" s="82"/>
      <c r="I44" s="20"/>
    </row>
    <row r="45" spans="1:9" ht="15">
      <c r="A45" s="85" t="s">
        <v>43</v>
      </c>
      <c r="B45" s="32"/>
      <c r="C45" s="32"/>
      <c r="D45" s="32"/>
      <c r="E45" s="32"/>
      <c r="F45" s="78">
        <f>F42-F44</f>
        <v>-2936019.0599999987</v>
      </c>
      <c r="G45" s="82"/>
      <c r="H45" s="82"/>
      <c r="I45" s="20"/>
    </row>
    <row r="46" spans="1:9" ht="15">
      <c r="A46" s="85" t="s">
        <v>44</v>
      </c>
      <c r="B46" s="32"/>
      <c r="C46" s="32"/>
      <c r="D46" s="32"/>
      <c r="E46" s="32"/>
      <c r="F46" s="84">
        <f>G32</f>
        <v>557255.87</v>
      </c>
      <c r="G46" s="82"/>
      <c r="H46" s="82"/>
      <c r="I46" s="20"/>
    </row>
    <row r="47" spans="1:9" ht="15">
      <c r="A47" s="85" t="s">
        <v>45</v>
      </c>
      <c r="B47" s="32"/>
      <c r="C47" s="32"/>
      <c r="D47" s="32"/>
      <c r="E47" s="32"/>
      <c r="F47" s="78">
        <f>SUM(F45:F46)</f>
        <v>-2378763.1899999985</v>
      </c>
      <c r="G47" s="82"/>
      <c r="H47" s="82"/>
      <c r="I47" s="20"/>
    </row>
    <row r="48" spans="1:9" ht="15">
      <c r="A48" s="86"/>
      <c r="B48" s="87"/>
      <c r="C48" s="87"/>
      <c r="D48" s="87"/>
      <c r="E48" s="88"/>
      <c r="F48" s="89"/>
      <c r="G48" s="82"/>
      <c r="H48" s="82"/>
      <c r="I48" s="20"/>
    </row>
    <row r="49" spans="1:9" ht="15">
      <c r="A49" s="90" t="s">
        <v>46</v>
      </c>
      <c r="B49" s="87"/>
      <c r="C49" s="87"/>
      <c r="D49" s="87"/>
      <c r="E49" s="88"/>
      <c r="F49" s="91">
        <f>H462</f>
        <v>4012379.83</v>
      </c>
      <c r="G49" s="20"/>
      <c r="H49" s="20"/>
      <c r="I49" s="20"/>
    </row>
    <row r="50" spans="1:9" ht="15">
      <c r="A50" s="46"/>
      <c r="B50" s="87" t="s">
        <v>47</v>
      </c>
      <c r="C50" s="87"/>
      <c r="D50" s="87"/>
      <c r="E50" s="88"/>
      <c r="F50" s="91">
        <f>H470</f>
        <v>264729.23</v>
      </c>
      <c r="G50" s="20"/>
      <c r="H50" s="20"/>
      <c r="I50" s="20"/>
    </row>
    <row r="51" spans="1:9" ht="15">
      <c r="A51" s="90"/>
      <c r="B51" s="87"/>
      <c r="C51" s="87"/>
      <c r="D51" s="87"/>
      <c r="E51" s="88"/>
      <c r="F51" s="91"/>
      <c r="G51" s="20"/>
      <c r="H51" s="48"/>
      <c r="I51" s="20"/>
    </row>
    <row r="52" spans="1:9" ht="15">
      <c r="A52" s="90" t="s">
        <v>48</v>
      </c>
      <c r="B52" s="87"/>
      <c r="C52" s="87"/>
      <c r="D52" s="87"/>
      <c r="E52" s="88"/>
      <c r="F52" s="91">
        <f>H262</f>
        <v>35253422.5</v>
      </c>
      <c r="G52" s="20"/>
      <c r="H52" s="20"/>
      <c r="I52" s="20"/>
    </row>
    <row r="53" spans="1:9" ht="15.75" thickBot="1">
      <c r="A53" s="92"/>
      <c r="B53" s="93" t="s">
        <v>47</v>
      </c>
      <c r="C53" s="93"/>
      <c r="D53" s="93"/>
      <c r="E53" s="94"/>
      <c r="F53" s="95">
        <f>H263</f>
        <v>3935313.79</v>
      </c>
      <c r="G53" s="20"/>
      <c r="H53" s="20"/>
      <c r="I53" s="20"/>
    </row>
    <row r="54" spans="1:9" ht="15">
      <c r="A54" s="96"/>
      <c r="B54" s="97"/>
      <c r="C54" s="97"/>
      <c r="D54" s="97"/>
      <c r="E54" s="97"/>
      <c r="F54" s="48"/>
      <c r="G54" s="20"/>
      <c r="H54" s="20"/>
      <c r="I54" s="20"/>
    </row>
    <row r="55" spans="1:8" ht="15">
      <c r="A55" s="98" t="s">
        <v>49</v>
      </c>
      <c r="G55" s="99"/>
      <c r="H55" s="99"/>
    </row>
    <row r="56" spans="1:8" ht="15">
      <c r="A56" s="98"/>
      <c r="G56" s="99"/>
      <c r="H56" s="99"/>
    </row>
    <row r="57" spans="1:10" s="101" customFormat="1" ht="15">
      <c r="A57" s="100" t="s">
        <v>50</v>
      </c>
      <c r="F57" s="102"/>
      <c r="G57" s="102"/>
      <c r="H57" s="103"/>
      <c r="I57" s="102"/>
      <c r="J57" s="104"/>
    </row>
    <row r="58" spans="1:10" s="101" customFormat="1" ht="15">
      <c r="A58" s="100"/>
      <c r="F58" s="102"/>
      <c r="G58" s="102"/>
      <c r="H58" s="102"/>
      <c r="I58" s="102"/>
      <c r="J58" s="104"/>
    </row>
    <row r="59" spans="1:10" s="105" customFormat="1" ht="14.25">
      <c r="A59" s="98" t="s">
        <v>51</v>
      </c>
      <c r="F59" s="106"/>
      <c r="G59" s="107"/>
      <c r="H59" s="106"/>
      <c r="I59" s="106"/>
      <c r="J59" s="108"/>
    </row>
    <row r="60" spans="1:10" s="105" customFormat="1" ht="14.25">
      <c r="A60" s="109"/>
      <c r="F60" s="106"/>
      <c r="G60" s="107"/>
      <c r="H60" s="107"/>
      <c r="I60" s="106"/>
      <c r="J60" s="108"/>
    </row>
    <row r="61" spans="1:10" ht="15">
      <c r="A61" s="7" t="s">
        <v>52</v>
      </c>
      <c r="G61" s="5"/>
      <c r="H61" s="5"/>
      <c r="I61" s="99"/>
      <c r="J61" s="110"/>
    </row>
    <row r="62" spans="1:10" ht="15">
      <c r="A62" s="7" t="s">
        <v>53</v>
      </c>
      <c r="G62" s="5"/>
      <c r="H62" s="5"/>
      <c r="J62" s="110"/>
    </row>
    <row r="63" spans="7:10" ht="14.25">
      <c r="G63" s="5"/>
      <c r="H63" s="5"/>
      <c r="J63" s="110"/>
    </row>
    <row r="64" spans="1:6" ht="14.25">
      <c r="A64" s="7" t="s">
        <v>54</v>
      </c>
      <c r="E64" s="111"/>
      <c r="F64" s="7"/>
    </row>
    <row r="65" spans="1:6" ht="14.25">
      <c r="A65" s="7" t="s">
        <v>55</v>
      </c>
      <c r="E65" s="111"/>
      <c r="F65" s="7"/>
    </row>
    <row r="66" spans="1:9" ht="15">
      <c r="A66" s="7" t="s">
        <v>56</v>
      </c>
      <c r="E66" s="111"/>
      <c r="F66" s="7"/>
      <c r="I66" s="99"/>
    </row>
    <row r="67" spans="1:6" ht="15">
      <c r="A67" s="50" t="s">
        <v>57</v>
      </c>
      <c r="E67" s="111"/>
      <c r="F67" s="7"/>
    </row>
    <row r="68" spans="5:6" ht="14.25">
      <c r="E68" s="111"/>
      <c r="F68" s="7"/>
    </row>
    <row r="69" spans="1:9" ht="15">
      <c r="A69" s="50" t="s">
        <v>58</v>
      </c>
      <c r="B69" s="50"/>
      <c r="C69" s="50"/>
      <c r="D69" s="50"/>
      <c r="E69" s="96"/>
      <c r="F69" s="50"/>
      <c r="G69" s="50"/>
      <c r="H69" s="50"/>
      <c r="I69" s="99"/>
    </row>
    <row r="70" spans="5:6" ht="14.25">
      <c r="E70" s="111"/>
      <c r="F70" s="7"/>
    </row>
    <row r="71" spans="1:10" s="50" customFormat="1" ht="15">
      <c r="A71" s="7" t="s">
        <v>59</v>
      </c>
      <c r="B71" s="7"/>
      <c r="C71" s="7"/>
      <c r="D71" s="7"/>
      <c r="E71" s="7"/>
      <c r="F71" s="5"/>
      <c r="G71" s="5"/>
      <c r="H71" s="5"/>
      <c r="I71" s="99"/>
      <c r="J71" s="112"/>
    </row>
    <row r="72" spans="1:10" s="50" customFormat="1" ht="15">
      <c r="A72" s="7" t="s">
        <v>60</v>
      </c>
      <c r="B72" s="7"/>
      <c r="C72" s="7"/>
      <c r="D72" s="7"/>
      <c r="E72" s="7"/>
      <c r="F72" s="5"/>
      <c r="G72" s="5"/>
      <c r="H72" s="5"/>
      <c r="I72" s="99"/>
      <c r="J72" s="112"/>
    </row>
    <row r="73" spans="7:10" ht="14.25">
      <c r="G73" s="5"/>
      <c r="H73" s="5"/>
      <c r="J73" s="110"/>
    </row>
    <row r="74" spans="1:10" ht="15">
      <c r="A74" s="50" t="s">
        <v>61</v>
      </c>
      <c r="B74" s="50"/>
      <c r="C74" s="50"/>
      <c r="D74" s="50"/>
      <c r="E74" s="50"/>
      <c r="F74" s="99"/>
      <c r="G74" s="5"/>
      <c r="H74" s="5"/>
      <c r="I74" s="99"/>
      <c r="J74" s="110"/>
    </row>
    <row r="75" spans="7:8" ht="14.25">
      <c r="G75" s="5"/>
      <c r="H75" s="5"/>
    </row>
    <row r="76" spans="1:8" ht="14.25">
      <c r="A76" s="7" t="s">
        <v>62</v>
      </c>
      <c r="G76" s="5"/>
      <c r="H76" s="5"/>
    </row>
    <row r="77" spans="7:8" ht="14.25">
      <c r="G77" s="5"/>
      <c r="H77" s="5"/>
    </row>
    <row r="78" spans="1:8" ht="15">
      <c r="A78" s="113" t="s">
        <v>63</v>
      </c>
      <c r="B78" s="50" t="s">
        <v>64</v>
      </c>
      <c r="C78" s="50"/>
      <c r="D78" s="50"/>
      <c r="E78" s="50"/>
      <c r="F78" s="99"/>
      <c r="G78" s="99"/>
      <c r="H78" s="5"/>
    </row>
    <row r="79" spans="7:8" ht="14.25">
      <c r="G79" s="5"/>
      <c r="H79" s="5"/>
    </row>
    <row r="80" spans="2:8" ht="14.25">
      <c r="B80" s="7" t="s">
        <v>65</v>
      </c>
      <c r="G80" s="5"/>
      <c r="H80" s="5"/>
    </row>
    <row r="81" spans="2:8" ht="14.25">
      <c r="B81" s="7" t="s">
        <v>66</v>
      </c>
      <c r="G81" s="5"/>
      <c r="H81" s="5"/>
    </row>
    <row r="82" spans="2:8" ht="14.25">
      <c r="B82" s="7" t="s">
        <v>67</v>
      </c>
      <c r="G82" s="5"/>
      <c r="H82" s="5"/>
    </row>
    <row r="83" spans="2:8" ht="14.25">
      <c r="B83" s="7" t="s">
        <v>68</v>
      </c>
      <c r="G83" s="5"/>
      <c r="H83" s="5"/>
    </row>
    <row r="84" spans="2:8" ht="14.25">
      <c r="B84" s="7" t="s">
        <v>69</v>
      </c>
      <c r="G84" s="5"/>
      <c r="H84" s="5"/>
    </row>
    <row r="85" spans="7:8" ht="14.25">
      <c r="G85" s="5"/>
      <c r="H85" s="5"/>
    </row>
    <row r="86" spans="1:8" ht="15">
      <c r="A86" s="113" t="s">
        <v>70</v>
      </c>
      <c r="B86" s="50" t="s">
        <v>71</v>
      </c>
      <c r="C86" s="50"/>
      <c r="D86" s="50"/>
      <c r="E86" s="50"/>
      <c r="F86" s="99"/>
      <c r="G86" s="99"/>
      <c r="H86" s="99"/>
    </row>
    <row r="87" spans="2:8" ht="15">
      <c r="B87" s="7" t="s">
        <v>72</v>
      </c>
      <c r="G87" s="5"/>
      <c r="H87" s="5"/>
    </row>
    <row r="88" spans="1:10" s="101" customFormat="1" ht="15">
      <c r="A88" s="100"/>
      <c r="B88" s="7" t="s">
        <v>73</v>
      </c>
      <c r="F88" s="102"/>
      <c r="G88" s="102"/>
      <c r="H88" s="102"/>
      <c r="I88" s="102"/>
      <c r="J88" s="104"/>
    </row>
    <row r="89" spans="1:10" s="101" customFormat="1" ht="15">
      <c r="A89" s="100"/>
      <c r="B89" s="7"/>
      <c r="F89" s="102"/>
      <c r="G89" s="102"/>
      <c r="H89" s="102"/>
      <c r="I89" s="102"/>
      <c r="J89" s="104"/>
    </row>
    <row r="90" spans="1:10" s="101" customFormat="1" ht="15">
      <c r="A90" s="100"/>
      <c r="B90" s="7"/>
      <c r="F90" s="102"/>
      <c r="G90" s="102"/>
      <c r="H90" s="102"/>
      <c r="I90" s="102"/>
      <c r="J90" s="104"/>
    </row>
    <row r="91" spans="1:10" s="105" customFormat="1" ht="14.25">
      <c r="A91" s="98" t="s">
        <v>74</v>
      </c>
      <c r="F91" s="106"/>
      <c r="G91" s="106"/>
      <c r="H91" s="107"/>
      <c r="I91" s="106"/>
      <c r="J91" s="108"/>
    </row>
    <row r="92" spans="1:10" s="105" customFormat="1" ht="14.25">
      <c r="A92" s="98"/>
      <c r="F92" s="106"/>
      <c r="G92" s="106"/>
      <c r="H92" s="114"/>
      <c r="I92" s="106"/>
      <c r="J92" s="108"/>
    </row>
    <row r="93" spans="1:8" ht="14.25">
      <c r="A93" s="7" t="s">
        <v>75</v>
      </c>
      <c r="G93" s="5"/>
      <c r="H93" s="115"/>
    </row>
    <row r="94" spans="1:8" ht="14.25">
      <c r="A94" s="7" t="s">
        <v>76</v>
      </c>
      <c r="G94" s="5"/>
      <c r="H94" s="5"/>
    </row>
    <row r="95" spans="7:8" ht="14.25">
      <c r="G95" s="5"/>
      <c r="H95" s="5"/>
    </row>
    <row r="96" spans="1:8" ht="14.25">
      <c r="A96" s="7" t="s">
        <v>77</v>
      </c>
      <c r="G96" s="5"/>
      <c r="H96" s="5"/>
    </row>
    <row r="97" spans="1:8" ht="15">
      <c r="A97" s="7" t="s">
        <v>78</v>
      </c>
      <c r="G97" s="5"/>
      <c r="H97" s="5"/>
    </row>
    <row r="98" spans="1:8" ht="15">
      <c r="A98" s="50" t="s">
        <v>79</v>
      </c>
      <c r="G98" s="5"/>
      <c r="H98" s="5"/>
    </row>
    <row r="99" spans="7:8" ht="14.25">
      <c r="G99" s="5"/>
      <c r="H99" s="5"/>
    </row>
    <row r="100" spans="1:10" ht="14.25">
      <c r="A100" s="7" t="s">
        <v>80</v>
      </c>
      <c r="E100" s="111"/>
      <c r="F100" s="7"/>
      <c r="J100" s="110"/>
    </row>
    <row r="101" spans="1:8" ht="14.25">
      <c r="A101" s="7" t="s">
        <v>81</v>
      </c>
      <c r="G101" s="5"/>
      <c r="H101" s="5"/>
    </row>
    <row r="102" spans="1:8" ht="14.25">
      <c r="A102" s="7" t="s">
        <v>82</v>
      </c>
      <c r="G102" s="5"/>
      <c r="H102" s="5"/>
    </row>
    <row r="103" spans="7:8" ht="14.25">
      <c r="G103" s="5"/>
      <c r="H103" s="5"/>
    </row>
    <row r="104" spans="7:8" ht="14.25">
      <c r="G104" s="5"/>
      <c r="H104" s="5"/>
    </row>
    <row r="105" spans="1:8" ht="14.25">
      <c r="A105" s="98" t="s">
        <v>83</v>
      </c>
      <c r="G105" s="5"/>
      <c r="H105" s="5"/>
    </row>
    <row r="106" spans="1:8" ht="14.25">
      <c r="A106" s="98"/>
      <c r="G106" s="5"/>
      <c r="H106" s="5"/>
    </row>
    <row r="107" spans="1:8" ht="15">
      <c r="A107" s="7" t="s">
        <v>84</v>
      </c>
      <c r="G107" s="5"/>
      <c r="H107" s="99"/>
    </row>
    <row r="108" spans="7:8" ht="14.25">
      <c r="G108" s="5"/>
      <c r="H108" s="5"/>
    </row>
    <row r="109" spans="1:10" ht="14.25">
      <c r="A109" s="7" t="s">
        <v>85</v>
      </c>
      <c r="J109" s="110"/>
    </row>
    <row r="110" spans="1:8" ht="14.25">
      <c r="A110" s="7" t="s">
        <v>86</v>
      </c>
      <c r="G110" s="5"/>
      <c r="H110" s="5"/>
    </row>
    <row r="111" spans="7:8" ht="14.25">
      <c r="G111" s="5"/>
      <c r="H111" s="5"/>
    </row>
    <row r="112" spans="1:8" ht="14.25">
      <c r="A112" s="7" t="s">
        <v>87</v>
      </c>
      <c r="G112" s="114"/>
      <c r="H112" s="114"/>
    </row>
    <row r="113" spans="7:8" ht="14.25">
      <c r="G113" s="114"/>
      <c r="H113" s="114"/>
    </row>
    <row r="114" spans="1:8" ht="14.25">
      <c r="A114" s="7" t="s">
        <v>88</v>
      </c>
      <c r="G114" s="114"/>
      <c r="H114" s="114"/>
    </row>
    <row r="115" spans="7:8" ht="14.25">
      <c r="G115" s="114"/>
      <c r="H115" s="114"/>
    </row>
    <row r="116" spans="1:8" ht="14.25">
      <c r="A116" s="7" t="s">
        <v>89</v>
      </c>
      <c r="G116" s="114"/>
      <c r="H116" s="114"/>
    </row>
    <row r="117" spans="1:8" ht="15">
      <c r="A117" s="7" t="s">
        <v>90</v>
      </c>
      <c r="H117" s="50"/>
    </row>
    <row r="118" ht="15">
      <c r="H118" s="50"/>
    </row>
    <row r="119" ht="15">
      <c r="H119" s="50"/>
    </row>
    <row r="120" spans="1:8" ht="14.25">
      <c r="A120" s="98" t="s">
        <v>91</v>
      </c>
      <c r="B120" s="109"/>
      <c r="G120" s="116"/>
      <c r="H120" s="5"/>
    </row>
    <row r="121" spans="1:8" ht="15">
      <c r="A121" s="98"/>
      <c r="B121" s="109"/>
      <c r="G121" s="116"/>
      <c r="H121" s="99"/>
    </row>
    <row r="122" spans="1:8" ht="14.25">
      <c r="A122" s="7" t="s">
        <v>92</v>
      </c>
      <c r="G122" s="116"/>
      <c r="H122" s="5"/>
    </row>
    <row r="123" spans="7:8" ht="14.25">
      <c r="G123" s="116"/>
      <c r="H123" s="5"/>
    </row>
    <row r="124" spans="1:8" ht="14.25">
      <c r="A124" s="7" t="s">
        <v>93</v>
      </c>
      <c r="G124" s="116"/>
      <c r="H124" s="5"/>
    </row>
    <row r="125" spans="7:8" ht="14.25">
      <c r="G125" s="116"/>
      <c r="H125" s="5"/>
    </row>
    <row r="126" spans="1:8" ht="14.25">
      <c r="A126" s="7" t="s">
        <v>94</v>
      </c>
      <c r="G126" s="116"/>
      <c r="H126" s="5"/>
    </row>
    <row r="127" spans="7:8" ht="14.25">
      <c r="G127" s="116"/>
      <c r="H127" s="5"/>
    </row>
    <row r="128" spans="1:8" ht="14.25">
      <c r="A128" s="7" t="s">
        <v>95</v>
      </c>
      <c r="B128" s="7" t="s">
        <v>96</v>
      </c>
      <c r="G128" s="116"/>
      <c r="H128" s="5"/>
    </row>
    <row r="129" spans="2:9" ht="14.25">
      <c r="B129" s="7" t="s">
        <v>97</v>
      </c>
      <c r="G129" s="116"/>
      <c r="H129" s="5">
        <v>425692.71</v>
      </c>
      <c r="I129" s="5" t="s">
        <v>98</v>
      </c>
    </row>
    <row r="130" spans="1:8" ht="14.25">
      <c r="A130" s="117"/>
      <c r="G130" s="116"/>
      <c r="H130" s="5"/>
    </row>
    <row r="131" spans="1:8" ht="14.25">
      <c r="A131" s="117" t="s">
        <v>99</v>
      </c>
      <c r="B131" s="7" t="s">
        <v>100</v>
      </c>
      <c r="G131" s="116"/>
      <c r="H131" s="5"/>
    </row>
    <row r="132" spans="2:9" ht="14.25">
      <c r="B132" s="7" t="s">
        <v>101</v>
      </c>
      <c r="G132" s="116"/>
      <c r="H132" s="5">
        <v>719521.05</v>
      </c>
      <c r="I132" s="5" t="s">
        <v>98</v>
      </c>
    </row>
    <row r="133" spans="7:8" ht="14.25">
      <c r="G133" s="116"/>
      <c r="H133" s="5"/>
    </row>
    <row r="134" spans="1:9" ht="14.25">
      <c r="A134" s="117" t="s">
        <v>102</v>
      </c>
      <c r="B134" s="7" t="s">
        <v>103</v>
      </c>
      <c r="G134" s="116"/>
      <c r="H134" s="5">
        <v>231209.81</v>
      </c>
      <c r="I134" s="5" t="s">
        <v>98</v>
      </c>
    </row>
    <row r="135" spans="7:8" ht="14.25">
      <c r="G135" s="116"/>
      <c r="H135" s="5"/>
    </row>
    <row r="136" spans="6:10" s="100" customFormat="1" ht="15">
      <c r="F136" s="118"/>
      <c r="G136" s="119" t="s">
        <v>104</v>
      </c>
      <c r="H136" s="118">
        <f>H129+H132+H134</f>
        <v>1376423.57</v>
      </c>
      <c r="I136" s="118"/>
      <c r="J136" s="120"/>
    </row>
    <row r="137" spans="1:8" ht="14.25">
      <c r="A137" s="98"/>
      <c r="B137" s="109"/>
      <c r="G137" s="116"/>
      <c r="H137" s="5"/>
    </row>
    <row r="138" spans="1:8" ht="14.25">
      <c r="A138" s="98" t="s">
        <v>105</v>
      </c>
      <c r="B138" s="109"/>
      <c r="G138" s="116"/>
      <c r="H138" s="5"/>
    </row>
    <row r="139" spans="1:8" ht="14.25">
      <c r="A139" s="98"/>
      <c r="B139" s="109"/>
      <c r="G139" s="116"/>
      <c r="H139" s="5"/>
    </row>
    <row r="140" spans="1:8" ht="14.25">
      <c r="A140" s="98"/>
      <c r="B140" s="109"/>
      <c r="G140" s="116"/>
      <c r="H140" s="5"/>
    </row>
    <row r="141" spans="1:5" ht="15">
      <c r="A141" s="121"/>
      <c r="B141" s="7" t="s">
        <v>106</v>
      </c>
      <c r="E141" s="111"/>
    </row>
    <row r="142" spans="1:8" ht="14.25">
      <c r="A142" s="122" t="s">
        <v>107</v>
      </c>
      <c r="C142" s="123"/>
      <c r="D142" s="124"/>
      <c r="F142" s="125"/>
      <c r="G142" s="5"/>
      <c r="H142" s="5"/>
    </row>
    <row r="143" spans="1:8" ht="15">
      <c r="A143" s="126"/>
      <c r="C143" s="123"/>
      <c r="D143" s="124"/>
      <c r="F143" s="125"/>
      <c r="G143" s="5"/>
      <c r="H143" s="5"/>
    </row>
    <row r="144" spans="1:11" ht="14.25">
      <c r="A144" s="127" t="s">
        <v>108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</row>
    <row r="145" spans="1:11" ht="14.25">
      <c r="A145" s="127" t="s">
        <v>109</v>
      </c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</row>
    <row r="146" spans="1:11" ht="14.25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</row>
    <row r="147" spans="1:11" ht="14.25">
      <c r="A147" s="127" t="s">
        <v>110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</row>
    <row r="148" spans="1:11" ht="14.25">
      <c r="A148" s="127" t="s">
        <v>111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</row>
    <row r="149" spans="1:11" ht="14.25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</row>
    <row r="150" spans="1:11" ht="14.25">
      <c r="A150" s="127"/>
      <c r="B150" s="127" t="s">
        <v>112</v>
      </c>
      <c r="C150" s="127"/>
      <c r="D150" s="127"/>
      <c r="E150" s="127"/>
      <c r="F150" s="127"/>
      <c r="G150" s="127"/>
      <c r="H150" s="127"/>
      <c r="I150" s="127"/>
      <c r="J150" s="127"/>
      <c r="K150" s="127"/>
    </row>
    <row r="151" spans="1:11" ht="14.25">
      <c r="A151" s="127"/>
      <c r="B151" s="127" t="s">
        <v>113</v>
      </c>
      <c r="C151" s="127"/>
      <c r="D151" s="127"/>
      <c r="E151" s="127"/>
      <c r="F151" s="127"/>
      <c r="G151" s="127"/>
      <c r="H151" s="127"/>
      <c r="I151" s="127"/>
      <c r="J151" s="127"/>
      <c r="K151" s="127"/>
    </row>
    <row r="152" spans="1:11" ht="14.25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</row>
    <row r="153" spans="1:11" ht="14.25">
      <c r="A153" s="127"/>
      <c r="B153" s="127" t="s">
        <v>114</v>
      </c>
      <c r="C153" s="127"/>
      <c r="D153" s="127"/>
      <c r="E153" s="127"/>
      <c r="F153" s="128">
        <v>42432</v>
      </c>
      <c r="G153" s="128" t="s">
        <v>98</v>
      </c>
      <c r="H153" s="127"/>
      <c r="I153" s="127"/>
      <c r="J153" s="127"/>
      <c r="K153" s="127"/>
    </row>
    <row r="154" spans="1:11" ht="14.25">
      <c r="A154" s="127"/>
      <c r="B154" s="127" t="s">
        <v>115</v>
      </c>
      <c r="C154" s="127"/>
      <c r="D154" s="127"/>
      <c r="E154" s="127"/>
      <c r="F154" s="128">
        <v>87100</v>
      </c>
      <c r="G154" s="128" t="s">
        <v>98</v>
      </c>
      <c r="H154" s="127"/>
      <c r="I154" s="127"/>
      <c r="J154" s="127"/>
      <c r="K154" s="127"/>
    </row>
    <row r="155" spans="1:11" s="100" customFormat="1" ht="15">
      <c r="A155" s="129"/>
      <c r="B155" s="129" t="s">
        <v>116</v>
      </c>
      <c r="C155" s="129"/>
      <c r="D155" s="129"/>
      <c r="E155" s="129"/>
      <c r="F155" s="130">
        <f>SUM(F153:F154)</f>
        <v>129532</v>
      </c>
      <c r="G155" s="129" t="s">
        <v>98</v>
      </c>
      <c r="H155" s="129"/>
      <c r="I155" s="129"/>
      <c r="J155" s="129"/>
      <c r="K155" s="129"/>
    </row>
    <row r="156" spans="1:11" s="100" customFormat="1" ht="15">
      <c r="A156" s="129"/>
      <c r="B156" s="129"/>
      <c r="C156" s="129"/>
      <c r="D156" s="129"/>
      <c r="E156" s="129"/>
      <c r="F156" s="130"/>
      <c r="G156" s="129"/>
      <c r="H156" s="129"/>
      <c r="I156" s="129"/>
      <c r="J156" s="129"/>
      <c r="K156" s="129"/>
    </row>
    <row r="157" spans="1:11" ht="14.25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</row>
    <row r="158" spans="1:11" ht="14.25">
      <c r="A158" s="127" t="s">
        <v>117</v>
      </c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</row>
    <row r="159" spans="1:11" ht="14.25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</row>
    <row r="160" spans="1:11" s="101" customFormat="1" ht="14.25">
      <c r="A160" s="127" t="s">
        <v>118</v>
      </c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</row>
    <row r="161" spans="1:11" s="101" customFormat="1" ht="14.25">
      <c r="A161" s="127" t="s">
        <v>119</v>
      </c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</row>
    <row r="162" spans="1:11" s="101" customFormat="1" ht="14.25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</row>
    <row r="163" spans="1:11" ht="14.25">
      <c r="A163" s="127" t="s">
        <v>120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</row>
    <row r="164" spans="1:11" ht="14.25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</row>
    <row r="165" spans="1:11" s="101" customFormat="1" ht="14.25">
      <c r="A165" s="127" t="s">
        <v>121</v>
      </c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</row>
    <row r="166" spans="1:11" s="101" customFormat="1" ht="14.25">
      <c r="A166" s="127" t="s">
        <v>122</v>
      </c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</row>
    <row r="167" spans="1:11" s="101" customFormat="1" ht="14.25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</row>
    <row r="168" spans="1:11" ht="14.25">
      <c r="A168" s="127" t="s">
        <v>123</v>
      </c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</row>
    <row r="169" spans="1:11" ht="14.25">
      <c r="A169" s="127" t="s">
        <v>124</v>
      </c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</row>
    <row r="170" spans="1:11" ht="14.25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</row>
    <row r="171" spans="1:11" ht="14.25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</row>
    <row r="172" spans="1:11" ht="14.25">
      <c r="A172" s="127" t="s">
        <v>125</v>
      </c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</row>
    <row r="173" spans="1:11" ht="14.25">
      <c r="A173" s="127" t="s">
        <v>126</v>
      </c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</row>
    <row r="174" spans="1:11" ht="14.25">
      <c r="A174" s="127" t="s">
        <v>127</v>
      </c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</row>
    <row r="175" spans="1:11" ht="14.25">
      <c r="A175" s="127" t="s">
        <v>128</v>
      </c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</row>
    <row r="176" spans="1:11" ht="14.25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</row>
    <row r="177" spans="1:11" ht="14.25">
      <c r="A177" s="127" t="s">
        <v>129</v>
      </c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</row>
    <row r="178" spans="1:11" ht="14.25">
      <c r="A178" s="127" t="s">
        <v>130</v>
      </c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</row>
    <row r="179" spans="1:11" s="101" customFormat="1" ht="14.25">
      <c r="A179" s="127" t="s">
        <v>131</v>
      </c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</row>
    <row r="180" spans="1:11" s="101" customFormat="1" ht="14.25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</row>
    <row r="181" spans="1:11" s="101" customFormat="1" ht="15">
      <c r="A181" s="127"/>
      <c r="B181" s="129" t="s">
        <v>132</v>
      </c>
      <c r="C181" s="127"/>
      <c r="D181" s="127"/>
      <c r="E181" s="127"/>
      <c r="F181" s="127"/>
      <c r="G181" s="127"/>
      <c r="H181" s="127"/>
      <c r="I181" s="127"/>
      <c r="J181" s="127"/>
      <c r="K181" s="127"/>
    </row>
    <row r="182" spans="1:11" s="100" customFormat="1" ht="15">
      <c r="A182" s="129"/>
      <c r="B182" s="129" t="s">
        <v>133</v>
      </c>
      <c r="C182" s="129"/>
      <c r="D182" s="129"/>
      <c r="E182" s="129"/>
      <c r="F182" s="129"/>
      <c r="G182" s="129"/>
      <c r="H182" s="129"/>
      <c r="I182" s="129"/>
      <c r="J182" s="129"/>
      <c r="K182" s="129"/>
    </row>
    <row r="183" spans="1:11" s="100" customFormat="1" ht="15">
      <c r="A183" s="129"/>
      <c r="B183" s="129" t="s">
        <v>134</v>
      </c>
      <c r="C183" s="129"/>
      <c r="D183" s="129"/>
      <c r="E183" s="129"/>
      <c r="F183" s="129"/>
      <c r="G183" s="129"/>
      <c r="H183" s="129"/>
      <c r="I183" s="129"/>
      <c r="J183" s="129"/>
      <c r="K183" s="129"/>
    </row>
    <row r="184" spans="1:11" s="100" customFormat="1" ht="15">
      <c r="A184" s="129"/>
      <c r="B184" s="129" t="s">
        <v>135</v>
      </c>
      <c r="C184" s="129"/>
      <c r="D184" s="129"/>
      <c r="E184" s="129"/>
      <c r="F184" s="129"/>
      <c r="G184" s="129"/>
      <c r="H184" s="129"/>
      <c r="I184" s="129"/>
      <c r="J184" s="129"/>
      <c r="K184" s="129"/>
    </row>
    <row r="185" spans="1:11" s="100" customFormat="1" ht="15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</row>
    <row r="186" spans="1:11" s="101" customFormat="1" ht="14.25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</row>
    <row r="187" spans="1:11" s="100" customFormat="1" ht="15">
      <c r="A187" s="131" t="s">
        <v>136</v>
      </c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1:11" s="100" customFormat="1" ht="15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1:11" s="101" customFormat="1" ht="14.25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</row>
    <row r="190" spans="1:11" s="101" customFormat="1" ht="14.25">
      <c r="A190" s="127" t="s">
        <v>137</v>
      </c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</row>
    <row r="191" spans="1:11" s="101" customFormat="1" ht="14.25">
      <c r="A191" s="127" t="s">
        <v>138</v>
      </c>
      <c r="B191" s="127"/>
      <c r="C191" s="127"/>
      <c r="D191" s="127"/>
      <c r="E191" s="127"/>
      <c r="F191" s="127"/>
      <c r="G191" s="127"/>
      <c r="H191" s="128">
        <v>288028</v>
      </c>
      <c r="I191" s="128" t="s">
        <v>98</v>
      </c>
      <c r="J191" s="127"/>
      <c r="K191" s="127"/>
    </row>
    <row r="192" spans="1:11" s="101" customFormat="1" ht="14.25">
      <c r="A192" s="127"/>
      <c r="B192" s="127"/>
      <c r="C192" s="127"/>
      <c r="D192" s="127"/>
      <c r="E192" s="127"/>
      <c r="F192" s="127"/>
      <c r="G192" s="127"/>
      <c r="H192" s="128"/>
      <c r="I192" s="128"/>
      <c r="J192" s="127"/>
      <c r="K192" s="127"/>
    </row>
    <row r="193" spans="1:11" s="101" customFormat="1" ht="14.25">
      <c r="A193" s="127" t="s">
        <v>139</v>
      </c>
      <c r="B193" s="127"/>
      <c r="C193" s="127"/>
      <c r="D193" s="127"/>
      <c r="E193" s="127"/>
      <c r="F193" s="127"/>
      <c r="G193" s="127"/>
      <c r="H193" s="128">
        <v>33073.7</v>
      </c>
      <c r="I193" s="128" t="s">
        <v>98</v>
      </c>
      <c r="J193" s="127"/>
      <c r="K193" s="127"/>
    </row>
    <row r="194" spans="1:11" s="101" customFormat="1" ht="14.25">
      <c r="A194" s="127"/>
      <c r="B194" s="127"/>
      <c r="C194" s="127"/>
      <c r="D194" s="127"/>
      <c r="E194" s="127"/>
      <c r="F194" s="127"/>
      <c r="G194" s="127"/>
      <c r="H194" s="128">
        <v>15233.7</v>
      </c>
      <c r="I194" s="128" t="s">
        <v>98</v>
      </c>
      <c r="J194" s="127"/>
      <c r="K194" s="127"/>
    </row>
    <row r="195" spans="1:11" s="101" customFormat="1" ht="14.25">
      <c r="A195" s="127" t="s">
        <v>140</v>
      </c>
      <c r="B195" s="127"/>
      <c r="C195" s="127"/>
      <c r="D195" s="127"/>
      <c r="E195" s="127"/>
      <c r="F195" s="127"/>
      <c r="G195" s="127"/>
      <c r="H195" s="128"/>
      <c r="I195" s="128"/>
      <c r="J195" s="127"/>
      <c r="K195" s="127"/>
    </row>
    <row r="196" spans="1:11" s="101" customFormat="1" ht="14.25">
      <c r="A196" s="127"/>
      <c r="B196" s="127"/>
      <c r="C196" s="127"/>
      <c r="D196" s="127"/>
      <c r="E196" s="127"/>
      <c r="F196" s="127"/>
      <c r="G196" s="127"/>
      <c r="H196" s="128"/>
      <c r="I196" s="128"/>
      <c r="J196" s="127"/>
      <c r="K196" s="127"/>
    </row>
    <row r="197" spans="1:11" s="101" customFormat="1" ht="14.25">
      <c r="A197" s="127" t="s">
        <v>141</v>
      </c>
      <c r="B197" s="127"/>
      <c r="C197" s="127"/>
      <c r="D197" s="127"/>
      <c r="E197" s="127"/>
      <c r="F197" s="127"/>
      <c r="G197" s="127"/>
      <c r="H197" s="128"/>
      <c r="I197" s="128"/>
      <c r="J197" s="127"/>
      <c r="K197" s="127"/>
    </row>
    <row r="198" spans="1:11" s="101" customFormat="1" ht="14.25">
      <c r="A198" s="127"/>
      <c r="B198" s="127"/>
      <c r="C198" s="127"/>
      <c r="D198" s="127"/>
      <c r="E198" s="127"/>
      <c r="F198" s="127"/>
      <c r="G198" s="127"/>
      <c r="H198" s="128"/>
      <c r="I198" s="128"/>
      <c r="J198" s="127"/>
      <c r="K198" s="127"/>
    </row>
    <row r="199" spans="1:11" s="101" customFormat="1" ht="14.25">
      <c r="A199" s="127" t="s">
        <v>142</v>
      </c>
      <c r="B199" s="127"/>
      <c r="C199" s="127"/>
      <c r="D199" s="127"/>
      <c r="E199" s="127"/>
      <c r="F199" s="127"/>
      <c r="G199" s="127"/>
      <c r="H199" s="128">
        <v>44478</v>
      </c>
      <c r="I199" s="128" t="s">
        <v>98</v>
      </c>
      <c r="J199" s="127"/>
      <c r="K199" s="127"/>
    </row>
    <row r="200" spans="1:11" s="101" customFormat="1" ht="14.25">
      <c r="A200" s="127" t="s">
        <v>143</v>
      </c>
      <c r="B200" s="127"/>
      <c r="C200" s="127"/>
      <c r="D200" s="127"/>
      <c r="E200" s="127"/>
      <c r="F200" s="127"/>
      <c r="G200" s="127"/>
      <c r="H200" s="128">
        <v>6651</v>
      </c>
      <c r="I200" s="128" t="s">
        <v>98</v>
      </c>
      <c r="J200" s="127"/>
      <c r="K200" s="127"/>
    </row>
    <row r="201" spans="1:11" s="101" customFormat="1" ht="14.25">
      <c r="A201" s="127"/>
      <c r="B201" s="127"/>
      <c r="C201" s="127"/>
      <c r="D201" s="127"/>
      <c r="E201" s="127"/>
      <c r="F201" s="127"/>
      <c r="G201" s="127"/>
      <c r="H201" s="128"/>
      <c r="I201" s="128"/>
      <c r="J201" s="127"/>
      <c r="K201" s="127"/>
    </row>
    <row r="202" spans="1:11" s="101" customFormat="1" ht="14.25">
      <c r="A202" s="127" t="s">
        <v>144</v>
      </c>
      <c r="B202" s="127"/>
      <c r="C202" s="127"/>
      <c r="D202" s="127"/>
      <c r="E202" s="127"/>
      <c r="F202" s="127"/>
      <c r="G202" s="127"/>
      <c r="H202" s="128">
        <v>845</v>
      </c>
      <c r="I202" s="128" t="s">
        <v>98</v>
      </c>
      <c r="J202" s="127"/>
      <c r="K202" s="127"/>
    </row>
    <row r="203" spans="1:11" s="101" customFormat="1" ht="14.25">
      <c r="A203" s="127"/>
      <c r="B203" s="127"/>
      <c r="C203" s="127"/>
      <c r="D203" s="127"/>
      <c r="E203" s="127"/>
      <c r="F203" s="127"/>
      <c r="G203" s="127"/>
      <c r="H203" s="128"/>
      <c r="I203" s="128"/>
      <c r="J203" s="127"/>
      <c r="K203" s="127"/>
    </row>
    <row r="204" spans="1:10" s="100" customFormat="1" ht="15">
      <c r="A204" s="132"/>
      <c r="B204" s="100" t="s">
        <v>145</v>
      </c>
      <c r="C204" s="133"/>
      <c r="D204" s="134"/>
      <c r="F204" s="135"/>
      <c r="G204" s="118"/>
      <c r="H204" s="118">
        <f>SUM(H191:H203)</f>
        <v>388309.4</v>
      </c>
      <c r="I204" s="118" t="s">
        <v>146</v>
      </c>
      <c r="J204" s="120"/>
    </row>
    <row r="205" spans="1:10" s="100" customFormat="1" ht="15">
      <c r="A205" s="132"/>
      <c r="C205" s="133"/>
      <c r="D205" s="134"/>
      <c r="F205" s="135"/>
      <c r="G205" s="99"/>
      <c r="H205" s="118"/>
      <c r="I205" s="118"/>
      <c r="J205" s="120"/>
    </row>
    <row r="206" spans="1:10" s="101" customFormat="1" ht="15">
      <c r="A206" s="136"/>
      <c r="B206" s="50" t="s">
        <v>147</v>
      </c>
      <c r="C206" s="133"/>
      <c r="D206" s="134"/>
      <c r="E206" s="100"/>
      <c r="F206" s="135"/>
      <c r="G206" s="99"/>
      <c r="H206" s="118">
        <f>F155</f>
        <v>129532</v>
      </c>
      <c r="I206" s="118" t="s">
        <v>98</v>
      </c>
      <c r="J206" s="104"/>
    </row>
    <row r="207" spans="1:10" s="101" customFormat="1" ht="15">
      <c r="A207" s="136"/>
      <c r="B207" s="50"/>
      <c r="C207" s="133"/>
      <c r="D207" s="134"/>
      <c r="E207" s="100"/>
      <c r="F207" s="135"/>
      <c r="G207" s="118"/>
      <c r="H207" s="118"/>
      <c r="I207" s="118"/>
      <c r="J207" s="104"/>
    </row>
    <row r="208" spans="1:10" s="101" customFormat="1" ht="15">
      <c r="A208" s="136"/>
      <c r="B208" s="100" t="s">
        <v>148</v>
      </c>
      <c r="C208" s="133"/>
      <c r="D208" s="134"/>
      <c r="E208" s="100"/>
      <c r="F208" s="135"/>
      <c r="G208" s="118"/>
      <c r="H208" s="118">
        <f>SUM(H204:H207)</f>
        <v>517841.4</v>
      </c>
      <c r="I208" s="118" t="s">
        <v>98</v>
      </c>
      <c r="J208" s="104"/>
    </row>
    <row r="209" spans="1:10" s="101" customFormat="1" ht="15">
      <c r="A209" s="136"/>
      <c r="B209" s="100"/>
      <c r="C209" s="133"/>
      <c r="D209" s="134"/>
      <c r="E209" s="100"/>
      <c r="F209" s="135"/>
      <c r="G209" s="118"/>
      <c r="H209" s="118"/>
      <c r="I209" s="118"/>
      <c r="J209" s="104"/>
    </row>
    <row r="210" spans="1:10" s="101" customFormat="1" ht="14.25">
      <c r="A210" s="136"/>
      <c r="B210" s="7"/>
      <c r="C210" s="137"/>
      <c r="D210" s="138"/>
      <c r="F210" s="139"/>
      <c r="G210" s="102"/>
      <c r="H210" s="102"/>
      <c r="I210" s="102"/>
      <c r="J210" s="104"/>
    </row>
    <row r="211" spans="1:10" s="143" customFormat="1" ht="14.25">
      <c r="A211" s="98"/>
      <c r="B211" s="98" t="s">
        <v>149</v>
      </c>
      <c r="C211" s="98"/>
      <c r="D211" s="98"/>
      <c r="E211" s="98"/>
      <c r="F211" s="140"/>
      <c r="G211" s="98"/>
      <c r="H211" s="98"/>
      <c r="I211" s="141"/>
      <c r="J211" s="142"/>
    </row>
    <row r="212" spans="1:10" s="143" customFormat="1" ht="14.25">
      <c r="A212" s="98" t="s">
        <v>150</v>
      </c>
      <c r="B212" s="98"/>
      <c r="C212" s="98"/>
      <c r="D212" s="98"/>
      <c r="E212" s="98"/>
      <c r="F212" s="140"/>
      <c r="G212" s="98"/>
      <c r="H212" s="98"/>
      <c r="I212" s="141"/>
      <c r="J212" s="142"/>
    </row>
    <row r="213" spans="1:10" s="143" customFormat="1" ht="14.25">
      <c r="A213" s="98"/>
      <c r="B213" s="98"/>
      <c r="C213" s="98"/>
      <c r="D213" s="98"/>
      <c r="E213" s="98"/>
      <c r="F213" s="140"/>
      <c r="G213" s="98"/>
      <c r="H213" s="98"/>
      <c r="I213" s="141"/>
      <c r="J213" s="142"/>
    </row>
    <row r="214" spans="1:8" ht="15">
      <c r="A214" s="50"/>
      <c r="B214" s="50" t="s">
        <v>151</v>
      </c>
      <c r="C214" s="50"/>
      <c r="D214" s="50"/>
      <c r="E214" s="50"/>
      <c r="F214" s="99"/>
      <c r="G214" s="50"/>
      <c r="H214" s="50"/>
    </row>
    <row r="215" spans="1:8" ht="15">
      <c r="A215" s="50"/>
      <c r="B215" s="50"/>
      <c r="C215" s="50"/>
      <c r="D215" s="50"/>
      <c r="E215" s="50"/>
      <c r="F215" s="99"/>
      <c r="G215" s="50"/>
      <c r="H215" s="50"/>
    </row>
    <row r="216" ht="14.25">
      <c r="E216" s="111"/>
    </row>
    <row r="217" spans="1:10" s="105" customFormat="1" ht="14.25">
      <c r="A217" s="109" t="s">
        <v>152</v>
      </c>
      <c r="F217" s="106"/>
      <c r="I217" s="106"/>
      <c r="J217" s="108"/>
    </row>
    <row r="218" spans="1:10" s="105" customFormat="1" ht="14.25">
      <c r="A218" s="109"/>
      <c r="F218" s="106"/>
      <c r="I218" s="106"/>
      <c r="J218" s="108"/>
    </row>
    <row r="219" ht="14.25">
      <c r="A219" s="7" t="s">
        <v>153</v>
      </c>
    </row>
    <row r="221" ht="14.25">
      <c r="A221" s="7" t="s">
        <v>154</v>
      </c>
    </row>
    <row r="222" ht="14.25">
      <c r="A222" s="7" t="s">
        <v>155</v>
      </c>
    </row>
    <row r="224" ht="14.25">
      <c r="A224" s="7" t="s">
        <v>156</v>
      </c>
    </row>
    <row r="226" ht="14.25">
      <c r="A226" s="7" t="s">
        <v>157</v>
      </c>
    </row>
    <row r="229" spans="1:10" ht="15">
      <c r="A229" s="7" t="s">
        <v>158</v>
      </c>
      <c r="G229" s="99"/>
      <c r="H229" s="99"/>
      <c r="J229" s="5"/>
    </row>
    <row r="230" spans="1:10" ht="15">
      <c r="A230" s="7" t="s">
        <v>159</v>
      </c>
      <c r="G230" s="99"/>
      <c r="H230" s="99"/>
      <c r="J230" s="5"/>
    </row>
    <row r="231" spans="1:10" ht="15">
      <c r="A231" s="7" t="s">
        <v>160</v>
      </c>
      <c r="G231" s="99"/>
      <c r="H231" s="99"/>
      <c r="J231" s="5"/>
    </row>
    <row r="232" spans="1:10" ht="15">
      <c r="A232" s="7" t="s">
        <v>161</v>
      </c>
      <c r="G232" s="99"/>
      <c r="H232" s="99"/>
      <c r="J232" s="5"/>
    </row>
    <row r="233" spans="1:10" ht="15">
      <c r="A233" s="7" t="s">
        <v>162</v>
      </c>
      <c r="G233" s="99"/>
      <c r="H233" s="99"/>
      <c r="J233" s="5"/>
    </row>
    <row r="234" spans="1:10" ht="15">
      <c r="A234" s="7" t="s">
        <v>163</v>
      </c>
      <c r="B234" s="144"/>
      <c r="C234" s="145"/>
      <c r="D234" s="145"/>
      <c r="E234" s="144"/>
      <c r="F234" s="145"/>
      <c r="G234" s="145"/>
      <c r="H234" s="146"/>
      <c r="I234" s="125"/>
      <c r="J234" s="5"/>
    </row>
    <row r="235" spans="1:10" ht="15">
      <c r="A235" s="7" t="s">
        <v>164</v>
      </c>
      <c r="B235" s="144"/>
      <c r="C235" s="145"/>
      <c r="D235" s="145"/>
      <c r="E235" s="144"/>
      <c r="F235" s="145"/>
      <c r="G235" s="145"/>
      <c r="H235" s="146"/>
      <c r="I235" s="125"/>
      <c r="J235" s="5"/>
    </row>
    <row r="236" spans="1:10" ht="14.25">
      <c r="A236" s="7" t="s">
        <v>165</v>
      </c>
      <c r="B236" s="145"/>
      <c r="C236" s="145"/>
      <c r="D236" s="145"/>
      <c r="E236" s="145"/>
      <c r="F236" s="145"/>
      <c r="G236" s="145"/>
      <c r="H236" s="125"/>
      <c r="I236" s="145"/>
      <c r="J236" s="5"/>
    </row>
    <row r="237" spans="2:10" ht="14.25">
      <c r="B237" s="145"/>
      <c r="C237" s="145"/>
      <c r="D237" s="145"/>
      <c r="E237" s="145"/>
      <c r="F237" s="145"/>
      <c r="G237" s="145"/>
      <c r="H237" s="125"/>
      <c r="I237" s="145"/>
      <c r="J237" s="5"/>
    </row>
    <row r="239" spans="1:10" s="105" customFormat="1" ht="14.25">
      <c r="A239" s="109" t="s">
        <v>166</v>
      </c>
      <c r="F239" s="106"/>
      <c r="I239" s="106"/>
      <c r="J239" s="108"/>
    </row>
    <row r="240" spans="1:10" s="105" customFormat="1" ht="14.25">
      <c r="A240" s="109"/>
      <c r="F240" s="106"/>
      <c r="I240" s="106"/>
      <c r="J240" s="108"/>
    </row>
    <row r="241" spans="1:10" s="105" customFormat="1" ht="14.25">
      <c r="A241" s="109"/>
      <c r="F241" s="106"/>
      <c r="I241" s="106"/>
      <c r="J241" s="108"/>
    </row>
    <row r="242" spans="1:2" ht="14.25">
      <c r="A242" s="7" t="s">
        <v>167</v>
      </c>
      <c r="B242" s="7" t="s">
        <v>168</v>
      </c>
    </row>
    <row r="244" spans="1:9" ht="15">
      <c r="A244" s="7" t="s">
        <v>169</v>
      </c>
      <c r="B244" s="7" t="s">
        <v>170</v>
      </c>
      <c r="I244" s="99"/>
    </row>
    <row r="245" ht="14.25">
      <c r="B245" s="7" t="s">
        <v>171</v>
      </c>
    </row>
    <row r="246" spans="2:6" ht="14.25">
      <c r="B246" s="7" t="s">
        <v>172</v>
      </c>
      <c r="F246" s="7"/>
    </row>
    <row r="247" spans="2:6" ht="14.25">
      <c r="B247" s="7" t="s">
        <v>173</v>
      </c>
      <c r="F247" s="7"/>
    </row>
    <row r="248" spans="2:6" ht="14.25">
      <c r="B248" s="7" t="s">
        <v>174</v>
      </c>
      <c r="F248" s="7"/>
    </row>
    <row r="249" ht="14.25">
      <c r="F249" s="7"/>
    </row>
    <row r="250" spans="1:10" s="50" customFormat="1" ht="15">
      <c r="A250" s="50" t="s">
        <v>102</v>
      </c>
      <c r="B250" s="50" t="s">
        <v>175</v>
      </c>
      <c r="I250" s="99"/>
      <c r="J250" s="49"/>
    </row>
    <row r="251" spans="2:10" s="50" customFormat="1" ht="15">
      <c r="B251" s="50" t="s">
        <v>176</v>
      </c>
      <c r="I251" s="99"/>
      <c r="J251" s="49"/>
    </row>
    <row r="252" spans="2:10" s="50" customFormat="1" ht="15">
      <c r="B252" s="50" t="s">
        <v>177</v>
      </c>
      <c r="I252" s="99"/>
      <c r="J252" s="49"/>
    </row>
    <row r="253" ht="14.25">
      <c r="F253" s="7"/>
    </row>
    <row r="254" spans="1:6" ht="14.25">
      <c r="A254" s="7" t="s">
        <v>178</v>
      </c>
      <c r="B254" s="7" t="s">
        <v>179</v>
      </c>
      <c r="F254" s="7"/>
    </row>
    <row r="255" spans="2:6" ht="14.25">
      <c r="B255" s="7" t="s">
        <v>180</v>
      </c>
      <c r="F255" s="7"/>
    </row>
    <row r="256" ht="14.25">
      <c r="F256" s="7"/>
    </row>
    <row r="257" ht="14.25">
      <c r="F257" s="7"/>
    </row>
    <row r="258" ht="14.25">
      <c r="F258" s="7"/>
    </row>
    <row r="259" ht="14.25">
      <c r="F259" s="7"/>
    </row>
    <row r="260" spans="1:8" ht="15">
      <c r="A260" s="100" t="s">
        <v>181</v>
      </c>
      <c r="F260" s="106"/>
      <c r="G260" s="5"/>
      <c r="H260" s="99"/>
    </row>
    <row r="261" spans="1:11" ht="30">
      <c r="A261" s="50"/>
      <c r="E261" s="5"/>
      <c r="G261" s="147" t="s">
        <v>182</v>
      </c>
      <c r="H261" s="147" t="s">
        <v>183</v>
      </c>
      <c r="K261" s="5"/>
    </row>
    <row r="262" spans="1:11" ht="18.75" customHeight="1">
      <c r="A262" s="50" t="s">
        <v>184</v>
      </c>
      <c r="B262" s="50"/>
      <c r="C262" s="50"/>
      <c r="D262" s="50"/>
      <c r="E262" s="99"/>
      <c r="F262" s="99"/>
      <c r="G262" s="99">
        <f>G263+G264</f>
        <v>32709600.559999995</v>
      </c>
      <c r="H262" s="99">
        <f>H263+H264</f>
        <v>35253422.5</v>
      </c>
      <c r="K262" s="5"/>
    </row>
    <row r="263" spans="1:11" ht="18.75" customHeight="1">
      <c r="A263" s="50" t="s">
        <v>185</v>
      </c>
      <c r="B263" s="50"/>
      <c r="C263" s="148"/>
      <c r="E263" s="5"/>
      <c r="F263" s="99"/>
      <c r="G263" s="99">
        <f>G275+G287+G332+G341+G359+G306+G372</f>
        <v>1707832.21</v>
      </c>
      <c r="H263" s="99">
        <f>H275+H287+H332+H341+H359+H306+H372+H365</f>
        <v>3935313.79</v>
      </c>
      <c r="K263" s="5"/>
    </row>
    <row r="264" spans="1:11" ht="18.75" customHeight="1">
      <c r="A264" s="50" t="s">
        <v>186</v>
      </c>
      <c r="B264" s="50"/>
      <c r="F264" s="99"/>
      <c r="G264" s="99">
        <f>G279+G291+G305+G333+G342+G360+G373+G365</f>
        <v>31001768.349999994</v>
      </c>
      <c r="H264" s="99">
        <f>H279+H291+H305+H333+H342+H360+H373</f>
        <v>31318108.709999997</v>
      </c>
      <c r="K264" s="5"/>
    </row>
    <row r="265" spans="1:11" ht="18.75" customHeight="1">
      <c r="A265" s="50"/>
      <c r="B265" s="50"/>
      <c r="F265" s="99"/>
      <c r="G265" s="99"/>
      <c r="H265" s="99"/>
      <c r="K265" s="5"/>
    </row>
    <row r="266" spans="1:10" s="150" customFormat="1" ht="12.75">
      <c r="A266" s="149" t="s">
        <v>187</v>
      </c>
      <c r="F266" s="151"/>
      <c r="G266" s="151"/>
      <c r="H266" s="151"/>
      <c r="I266" s="151"/>
      <c r="J266" s="151"/>
    </row>
    <row r="267" spans="1:10" s="150" customFormat="1" ht="12.75">
      <c r="A267" s="149" t="s">
        <v>188</v>
      </c>
      <c r="F267" s="151"/>
      <c r="G267" s="151"/>
      <c r="H267" s="151"/>
      <c r="I267" s="151"/>
      <c r="J267" s="151"/>
    </row>
    <row r="268" spans="1:10" ht="12.75">
      <c r="A268" s="149" t="s">
        <v>189</v>
      </c>
      <c r="B268" s="152"/>
      <c r="C268" s="152"/>
      <c r="D268" s="152"/>
      <c r="E268" s="152"/>
      <c r="F268" s="153"/>
      <c r="G268" s="153"/>
      <c r="H268" s="153"/>
      <c r="I268" s="154"/>
      <c r="J268" s="155"/>
    </row>
    <row r="269" spans="1:10" ht="12.75">
      <c r="A269" s="149"/>
      <c r="B269" s="152"/>
      <c r="C269" s="152"/>
      <c r="D269" s="152"/>
      <c r="E269" s="152"/>
      <c r="F269" s="153"/>
      <c r="G269" s="153"/>
      <c r="H269" s="153"/>
      <c r="I269" s="154"/>
      <c r="J269" s="155"/>
    </row>
    <row r="270" spans="1:8" ht="15">
      <c r="A270" s="100" t="s">
        <v>190</v>
      </c>
      <c r="F270" s="115"/>
      <c r="G270" s="5"/>
      <c r="H270" s="5"/>
    </row>
    <row r="271" spans="1:8" ht="15">
      <c r="A271" s="100"/>
      <c r="F271" s="115"/>
      <c r="G271" s="5"/>
      <c r="H271" s="5"/>
    </row>
    <row r="272" spans="1:8" ht="15">
      <c r="A272" s="50"/>
      <c r="F272" s="115"/>
      <c r="G272" s="5"/>
      <c r="H272" s="5"/>
    </row>
    <row r="273" spans="1:8" ht="15">
      <c r="A273" s="50" t="s">
        <v>191</v>
      </c>
      <c r="B273" s="50"/>
      <c r="C273" s="50"/>
      <c r="D273" s="50"/>
      <c r="E273" s="50"/>
      <c r="G273" s="140">
        <f>G275+G279</f>
        <v>4083685.01</v>
      </c>
      <c r="H273" s="140">
        <f>H275+H279</f>
        <v>6241303.279999999</v>
      </c>
    </row>
    <row r="274" spans="7:8" ht="14.25">
      <c r="G274" s="5"/>
      <c r="H274" s="5"/>
    </row>
    <row r="275" spans="1:8" ht="15">
      <c r="A275" s="7" t="s">
        <v>192</v>
      </c>
      <c r="F275" s="99"/>
      <c r="G275" s="114">
        <f>G276+G277</f>
        <v>1705626.18</v>
      </c>
      <c r="H275" s="114">
        <f>H276+H277</f>
        <v>3808058.46</v>
      </c>
    </row>
    <row r="276" spans="2:8" ht="14.25">
      <c r="B276" s="7" t="s">
        <v>193</v>
      </c>
      <c r="G276" s="5">
        <f>1604695.25+3544.25</f>
        <v>1608239.5</v>
      </c>
      <c r="H276" s="5">
        <f>1916.05+3480304.12+231822+3544.25</f>
        <v>3717586.42</v>
      </c>
    </row>
    <row r="277" spans="2:8" ht="14.25">
      <c r="B277" s="7" t="s">
        <v>194</v>
      </c>
      <c r="G277" s="5">
        <f>97386.68</f>
        <v>97386.68</v>
      </c>
      <c r="H277" s="5">
        <f>90472.04</f>
        <v>90472.04</v>
      </c>
    </row>
    <row r="278" spans="7:8" ht="14.25">
      <c r="G278" s="5"/>
      <c r="H278" s="5"/>
    </row>
    <row r="279" spans="1:12" ht="14.25">
      <c r="A279" s="7" t="s">
        <v>195</v>
      </c>
      <c r="G279" s="114">
        <f>G280+G281</f>
        <v>2378058.83</v>
      </c>
      <c r="H279" s="114">
        <f>H280+H281</f>
        <v>2433244.82</v>
      </c>
      <c r="K279" s="5"/>
      <c r="L279" s="5"/>
    </row>
    <row r="280" spans="2:12" ht="14.25">
      <c r="B280" s="7" t="s">
        <v>193</v>
      </c>
      <c r="G280" s="5">
        <f>2331364.16+2860.55</f>
        <v>2334224.71</v>
      </c>
      <c r="H280" s="5">
        <f>1335.3+2410821.82+9312+5417</f>
        <v>2426886.1199999996</v>
      </c>
      <c r="K280" s="5"/>
      <c r="L280" s="5"/>
    </row>
    <row r="281" spans="2:12" ht="14.25">
      <c r="B281" s="7" t="s">
        <v>194</v>
      </c>
      <c r="G281" s="5">
        <v>43834.12</v>
      </c>
      <c r="H281" s="5">
        <v>6358.7</v>
      </c>
      <c r="K281" s="5"/>
      <c r="L281" s="5"/>
    </row>
    <row r="282" spans="1:12" ht="14.25">
      <c r="A282" s="98" t="s">
        <v>196</v>
      </c>
      <c r="E282" s="140">
        <v>1383166.85</v>
      </c>
      <c r="F282" s="115"/>
      <c r="G282" s="5"/>
      <c r="H282" s="5"/>
      <c r="K282" s="5"/>
      <c r="L282" s="5"/>
    </row>
    <row r="283" spans="1:12" ht="14.25">
      <c r="A283" s="98"/>
      <c r="E283" s="140"/>
      <c r="F283" s="115"/>
      <c r="G283" s="5"/>
      <c r="H283" s="5"/>
      <c r="K283" s="5"/>
      <c r="L283" s="5"/>
    </row>
    <row r="284" spans="1:12" ht="14.25">
      <c r="A284" s="98"/>
      <c r="E284" s="140"/>
      <c r="F284" s="115"/>
      <c r="G284" s="5"/>
      <c r="H284" s="5"/>
      <c r="K284" s="5"/>
      <c r="L284" s="5"/>
    </row>
    <row r="285" spans="1:12" ht="15">
      <c r="A285" s="50" t="s">
        <v>197</v>
      </c>
      <c r="B285" s="50"/>
      <c r="C285" s="50"/>
      <c r="D285" s="50"/>
      <c r="E285" s="50"/>
      <c r="F285" s="156"/>
      <c r="G285" s="140">
        <f>G287+G291</f>
        <v>264210.63</v>
      </c>
      <c r="H285" s="140">
        <f>H287+H291</f>
        <v>138489.83</v>
      </c>
      <c r="K285" s="5"/>
      <c r="L285" s="5"/>
    </row>
    <row r="286" spans="1:12" ht="15">
      <c r="A286" s="50"/>
      <c r="B286" s="50"/>
      <c r="C286" s="50"/>
      <c r="D286" s="50"/>
      <c r="E286" s="50"/>
      <c r="F286" s="156"/>
      <c r="G286" s="140"/>
      <c r="H286" s="140"/>
      <c r="K286" s="5"/>
      <c r="L286" s="5"/>
    </row>
    <row r="287" spans="1:12" ht="14.25">
      <c r="A287" s="7" t="s">
        <v>198</v>
      </c>
      <c r="F287" s="115"/>
      <c r="G287" s="114">
        <f>G288+G289</f>
        <v>2206.03</v>
      </c>
      <c r="H287" s="114">
        <f>H288+H289</f>
        <v>27972.35</v>
      </c>
      <c r="K287" s="5"/>
      <c r="L287" s="5"/>
    </row>
    <row r="288" spans="2:12" ht="15">
      <c r="B288" s="7" t="s">
        <v>193</v>
      </c>
      <c r="F288" s="156"/>
      <c r="G288" s="5">
        <v>0</v>
      </c>
      <c r="H288" s="5">
        <v>27972.35</v>
      </c>
      <c r="K288" s="5"/>
      <c r="L288" s="5"/>
    </row>
    <row r="289" spans="1:12" ht="14.25">
      <c r="A289" s="7" t="s">
        <v>199</v>
      </c>
      <c r="B289" s="7" t="s">
        <v>194</v>
      </c>
      <c r="F289" s="115"/>
      <c r="G289" s="5">
        <v>2206.03</v>
      </c>
      <c r="H289" s="5">
        <v>0</v>
      </c>
      <c r="K289" s="5"/>
      <c r="L289" s="5"/>
    </row>
    <row r="290" spans="6:12" ht="14.25">
      <c r="F290" s="115"/>
      <c r="G290" s="5"/>
      <c r="H290" s="5"/>
      <c r="K290" s="5"/>
      <c r="L290" s="5"/>
    </row>
    <row r="291" spans="1:12" ht="14.25">
      <c r="A291" s="7" t="s">
        <v>200</v>
      </c>
      <c r="F291" s="115"/>
      <c r="G291" s="114">
        <f>G292+G293</f>
        <v>262004.6</v>
      </c>
      <c r="H291" s="114">
        <f>H292+H293</f>
        <v>110517.48</v>
      </c>
      <c r="K291" s="5"/>
      <c r="L291" s="5"/>
    </row>
    <row r="292" spans="2:12" ht="14.25">
      <c r="B292" s="7" t="s">
        <v>193</v>
      </c>
      <c r="F292" s="115"/>
      <c r="G292" s="5">
        <v>260851.31</v>
      </c>
      <c r="H292" s="5">
        <v>110517.48</v>
      </c>
      <c r="K292" s="5"/>
      <c r="L292" s="5"/>
    </row>
    <row r="293" spans="2:12" ht="14.25">
      <c r="B293" s="7" t="s">
        <v>201</v>
      </c>
      <c r="F293" s="115"/>
      <c r="G293" s="5">
        <v>1153.29</v>
      </c>
      <c r="H293" s="5">
        <v>0</v>
      </c>
      <c r="K293" s="5"/>
      <c r="L293" s="5"/>
    </row>
    <row r="294" spans="6:12" ht="14.25">
      <c r="F294" s="115"/>
      <c r="G294" s="5"/>
      <c r="H294" s="5"/>
      <c r="K294" s="5"/>
      <c r="L294" s="5"/>
    </row>
    <row r="295" spans="1:12" ht="14.25">
      <c r="A295" s="98" t="s">
        <v>196</v>
      </c>
      <c r="D295" s="109"/>
      <c r="E295" s="140">
        <v>52534.79</v>
      </c>
      <c r="F295" s="115"/>
      <c r="G295" s="5"/>
      <c r="H295" s="5"/>
      <c r="K295" s="5"/>
      <c r="L295" s="5"/>
    </row>
    <row r="296" spans="1:12" ht="14.25">
      <c r="A296" s="98"/>
      <c r="D296" s="109"/>
      <c r="E296" s="140"/>
      <c r="F296" s="115"/>
      <c r="G296" s="5"/>
      <c r="H296" s="5"/>
      <c r="K296" s="5"/>
      <c r="L296" s="5"/>
    </row>
    <row r="297" spans="1:12" ht="14.25">
      <c r="A297" s="98"/>
      <c r="E297" s="140"/>
      <c r="G297" s="5"/>
      <c r="H297" s="5"/>
      <c r="K297" s="5"/>
      <c r="L297" s="5"/>
    </row>
    <row r="298" spans="2:12" ht="14.25">
      <c r="B298" s="7" t="s">
        <v>202</v>
      </c>
      <c r="G298" s="5"/>
      <c r="H298" s="5"/>
      <c r="K298" s="5"/>
      <c r="L298" s="5"/>
    </row>
    <row r="299" spans="2:12" ht="14.25">
      <c r="B299" s="98" t="s">
        <v>203</v>
      </c>
      <c r="C299" s="109"/>
      <c r="D299" s="109"/>
      <c r="E299" s="109"/>
      <c r="F299" s="114"/>
      <c r="G299" s="140">
        <v>5171.79</v>
      </c>
      <c r="H299" s="140">
        <v>0</v>
      </c>
      <c r="K299" s="5"/>
      <c r="L299" s="5"/>
    </row>
    <row r="300" spans="2:12" ht="14.25">
      <c r="B300" s="98" t="s">
        <v>204</v>
      </c>
      <c r="C300" s="109"/>
      <c r="D300" s="109"/>
      <c r="E300" s="109"/>
      <c r="F300" s="114"/>
      <c r="G300" s="140">
        <v>1153.29</v>
      </c>
      <c r="H300" s="140">
        <v>0</v>
      </c>
      <c r="K300" s="5"/>
      <c r="L300" s="5"/>
    </row>
    <row r="301" spans="2:12" ht="14.25">
      <c r="B301" s="98" t="s">
        <v>205</v>
      </c>
      <c r="C301" s="109"/>
      <c r="D301" s="109"/>
      <c r="E301" s="109"/>
      <c r="F301" s="114"/>
      <c r="G301" s="140"/>
      <c r="H301" s="140"/>
      <c r="K301" s="5"/>
      <c r="L301" s="5"/>
    </row>
    <row r="302" spans="6:12" ht="14.25">
      <c r="F302" s="114"/>
      <c r="G302" s="140"/>
      <c r="H302" s="140"/>
      <c r="K302" s="5"/>
      <c r="L302" s="5"/>
    </row>
    <row r="303" spans="1:12" ht="15">
      <c r="A303" s="50" t="s">
        <v>206</v>
      </c>
      <c r="G303" s="118">
        <f>G307+G309+G310+G308+G311+G312+G313+G314</f>
        <v>25942461.399999995</v>
      </c>
      <c r="H303" s="118">
        <f>H307+H309+H310+H308+H311+H312+H313+H314+H315</f>
        <v>26150403.97</v>
      </c>
      <c r="K303" s="5"/>
      <c r="L303" s="5"/>
    </row>
    <row r="304" spans="1:12" ht="15">
      <c r="A304" s="50"/>
      <c r="G304" s="118"/>
      <c r="H304" s="118"/>
      <c r="K304" s="5"/>
      <c r="L304" s="5"/>
    </row>
    <row r="305" spans="1:12" ht="15">
      <c r="A305" s="50"/>
      <c r="B305" s="7" t="s">
        <v>207</v>
      </c>
      <c r="F305" s="5" t="s">
        <v>208</v>
      </c>
      <c r="G305" s="118">
        <f>G307+G309+G310+G308+G311+G312+G313+G314+G315</f>
        <v>25942461.399999995</v>
      </c>
      <c r="H305" s="118">
        <f>H307+H309+H310+H308+H311+H312+H313+H314+H315</f>
        <v>26150403.97</v>
      </c>
      <c r="K305" s="5"/>
      <c r="L305" s="5"/>
    </row>
    <row r="306" spans="1:12" ht="15">
      <c r="A306" s="50"/>
      <c r="F306" s="5" t="s">
        <v>209</v>
      </c>
      <c r="G306" s="118">
        <v>0</v>
      </c>
      <c r="H306" s="118">
        <v>0</v>
      </c>
      <c r="K306" s="5"/>
      <c r="L306" s="5"/>
    </row>
    <row r="307" spans="1:12" ht="14.25">
      <c r="A307" s="7" t="s">
        <v>210</v>
      </c>
      <c r="D307" s="7" t="s">
        <v>211</v>
      </c>
      <c r="F307" s="5" t="s">
        <v>208</v>
      </c>
      <c r="G307" s="5">
        <v>18907407.33</v>
      </c>
      <c r="H307" s="5">
        <v>18532407.3</v>
      </c>
      <c r="K307" s="5"/>
      <c r="L307" s="5"/>
    </row>
    <row r="308" spans="1:12" ht="40.5" customHeight="1">
      <c r="A308" s="157" t="s">
        <v>212</v>
      </c>
      <c r="B308" s="157"/>
      <c r="D308" s="7" t="s">
        <v>211</v>
      </c>
      <c r="F308" s="5" t="s">
        <v>208</v>
      </c>
      <c r="G308" s="5">
        <v>1333333.4</v>
      </c>
      <c r="H308" s="5">
        <v>583333.43</v>
      </c>
      <c r="K308" s="5"/>
      <c r="L308" s="5"/>
    </row>
    <row r="309" spans="1:12" ht="14.25">
      <c r="A309" s="7" t="s">
        <v>213</v>
      </c>
      <c r="D309" s="7" t="s">
        <v>211</v>
      </c>
      <c r="F309" s="5" t="s">
        <v>208</v>
      </c>
      <c r="G309" s="5">
        <v>264725.9</v>
      </c>
      <c r="H309" s="5">
        <v>0</v>
      </c>
      <c r="K309" s="5"/>
      <c r="L309" s="5"/>
    </row>
    <row r="310" spans="1:12" ht="14.25">
      <c r="A310" s="7" t="s">
        <v>213</v>
      </c>
      <c r="D310" s="7" t="s">
        <v>214</v>
      </c>
      <c r="F310" s="5" t="s">
        <v>208</v>
      </c>
      <c r="G310" s="5">
        <v>5333.16</v>
      </c>
      <c r="H310" s="5">
        <v>0</v>
      </c>
      <c r="K310" s="5"/>
      <c r="L310" s="5"/>
    </row>
    <row r="311" spans="1:12" ht="14.25">
      <c r="A311" s="7" t="s">
        <v>213</v>
      </c>
      <c r="D311" s="7" t="s">
        <v>211</v>
      </c>
      <c r="F311" s="5" t="s">
        <v>208</v>
      </c>
      <c r="G311" s="5">
        <v>1788888.99</v>
      </c>
      <c r="H311" s="5">
        <v>1088889.06</v>
      </c>
      <c r="K311" s="5"/>
      <c r="L311" s="5"/>
    </row>
    <row r="312" spans="1:12" ht="14.25">
      <c r="A312" s="7" t="s">
        <v>215</v>
      </c>
      <c r="D312" s="7" t="s">
        <v>211</v>
      </c>
      <c r="F312" s="5" t="s">
        <v>208</v>
      </c>
      <c r="G312" s="5">
        <v>3111111.12</v>
      </c>
      <c r="H312" s="5">
        <v>2673611.13</v>
      </c>
      <c r="K312" s="5"/>
      <c r="L312" s="5"/>
    </row>
    <row r="313" spans="1:12" ht="14.25">
      <c r="A313" s="7" t="s">
        <v>216</v>
      </c>
      <c r="D313" s="7" t="s">
        <v>211</v>
      </c>
      <c r="F313" s="5" t="s">
        <v>208</v>
      </c>
      <c r="G313" s="5">
        <v>477661.5</v>
      </c>
      <c r="H313" s="5">
        <v>334363.05</v>
      </c>
      <c r="K313" s="5"/>
      <c r="L313" s="5"/>
    </row>
    <row r="314" spans="1:12" ht="14.25">
      <c r="A314" s="7" t="s">
        <v>216</v>
      </c>
      <c r="D314" s="7" t="s">
        <v>217</v>
      </c>
      <c r="F314" s="5" t="s">
        <v>208</v>
      </c>
      <c r="G314" s="5">
        <v>54000</v>
      </c>
      <c r="H314" s="5">
        <v>37800</v>
      </c>
      <c r="K314" s="5"/>
      <c r="L314" s="5"/>
    </row>
    <row r="315" spans="1:12" ht="14.25">
      <c r="A315" s="7" t="s">
        <v>218</v>
      </c>
      <c r="D315" s="7" t="s">
        <v>219</v>
      </c>
      <c r="F315" s="5" t="s">
        <v>208</v>
      </c>
      <c r="G315" s="5">
        <v>0</v>
      </c>
      <c r="H315" s="5">
        <v>2900000</v>
      </c>
      <c r="K315" s="5"/>
      <c r="L315" s="5"/>
    </row>
    <row r="316" spans="7:12" ht="14.25">
      <c r="G316" s="5"/>
      <c r="H316" s="5"/>
      <c r="K316" s="5"/>
      <c r="L316" s="5"/>
    </row>
    <row r="317" spans="2:12" ht="14.25">
      <c r="B317" s="98" t="s">
        <v>220</v>
      </c>
      <c r="C317" s="98"/>
      <c r="D317" s="98"/>
      <c r="E317" s="98"/>
      <c r="F317" s="140"/>
      <c r="G317" s="5"/>
      <c r="H317" s="5"/>
      <c r="K317" s="5"/>
      <c r="L317" s="5"/>
    </row>
    <row r="318" spans="2:12" ht="14.25">
      <c r="B318" s="98"/>
      <c r="C318" s="98"/>
      <c r="D318" s="98"/>
      <c r="E318" s="98"/>
      <c r="F318" s="140"/>
      <c r="G318" s="5"/>
      <c r="H318" s="5"/>
      <c r="K318" s="5"/>
      <c r="L318" s="5"/>
    </row>
    <row r="319" spans="1:12" ht="14.25">
      <c r="A319" s="109" t="s">
        <v>221</v>
      </c>
      <c r="B319" s="98"/>
      <c r="C319" s="98"/>
      <c r="D319" s="98"/>
      <c r="E319" s="98"/>
      <c r="F319" s="140"/>
      <c r="G319" s="140">
        <v>317310.93</v>
      </c>
      <c r="H319" s="5"/>
      <c r="K319" s="5"/>
      <c r="L319" s="5"/>
    </row>
    <row r="320" spans="1:12" ht="14.25">
      <c r="A320" s="109" t="s">
        <v>222</v>
      </c>
      <c r="B320" s="98"/>
      <c r="C320" s="98"/>
      <c r="D320" s="98"/>
      <c r="E320" s="98"/>
      <c r="F320" s="158">
        <v>118429.3</v>
      </c>
      <c r="G320" s="115"/>
      <c r="K320" s="5"/>
      <c r="L320" s="5"/>
    </row>
    <row r="321" spans="1:12" ht="14.25">
      <c r="A321" s="109" t="s">
        <v>223</v>
      </c>
      <c r="B321" s="98"/>
      <c r="C321" s="98"/>
      <c r="D321" s="98"/>
      <c r="E321" s="98"/>
      <c r="F321" s="158"/>
      <c r="G321" s="158">
        <f>1800*1</f>
        <v>1800</v>
      </c>
      <c r="H321" s="5"/>
      <c r="K321" s="5"/>
      <c r="L321" s="5"/>
    </row>
    <row r="322" spans="1:12" ht="14.25">
      <c r="A322" s="109"/>
      <c r="B322" s="98"/>
      <c r="C322" s="98"/>
      <c r="D322" s="98"/>
      <c r="E322" s="98"/>
      <c r="F322" s="140"/>
      <c r="G322" s="5"/>
      <c r="H322" s="5"/>
      <c r="K322" s="5"/>
      <c r="L322" s="5"/>
    </row>
    <row r="323" spans="1:10" s="50" customFormat="1" ht="15">
      <c r="A323" s="109" t="s">
        <v>224</v>
      </c>
      <c r="B323" s="109"/>
      <c r="C323" s="109"/>
      <c r="D323" s="114"/>
      <c r="E323" s="109"/>
      <c r="F323" s="109"/>
      <c r="G323" s="114"/>
      <c r="H323" s="114"/>
      <c r="I323" s="99"/>
      <c r="J323" s="112"/>
    </row>
    <row r="324" spans="1:10" s="50" customFormat="1" ht="15">
      <c r="A324" s="109"/>
      <c r="B324" s="109"/>
      <c r="C324" s="109"/>
      <c r="D324" s="114"/>
      <c r="E324" s="109"/>
      <c r="F324" s="109"/>
      <c r="G324" s="105"/>
      <c r="H324" s="105"/>
      <c r="I324" s="99"/>
      <c r="J324" s="112"/>
    </row>
    <row r="325" spans="1:10" ht="14.25">
      <c r="A325" s="105" t="s">
        <v>225</v>
      </c>
      <c r="B325" s="105"/>
      <c r="C325" s="106"/>
      <c r="D325" s="105"/>
      <c r="E325" s="105"/>
      <c r="F325" s="106">
        <f>G307+G308+G309+G311+G312+G313-H307-H308-H309-H311-H312-H313+3000000-H315</f>
        <v>2770524.269999994</v>
      </c>
      <c r="G325" s="105" t="s">
        <v>98</v>
      </c>
      <c r="H325" s="106"/>
      <c r="I325" s="7"/>
      <c r="J325" s="110"/>
    </row>
    <row r="326" spans="1:10" ht="14.25">
      <c r="A326" s="105" t="s">
        <v>226</v>
      </c>
      <c r="B326" s="105"/>
      <c r="C326" s="106"/>
      <c r="D326" s="105"/>
      <c r="E326" s="105"/>
      <c r="F326" s="106">
        <f>G310-H310</f>
        <v>5333.16</v>
      </c>
      <c r="G326" s="105" t="s">
        <v>98</v>
      </c>
      <c r="H326" s="105"/>
      <c r="I326" s="7"/>
      <c r="J326" s="110"/>
    </row>
    <row r="327" spans="1:10" ht="14.25">
      <c r="A327" s="105" t="s">
        <v>217</v>
      </c>
      <c r="B327" s="105"/>
      <c r="C327" s="106"/>
      <c r="D327" s="105"/>
      <c r="E327" s="105"/>
      <c r="F327" s="106">
        <v>977983.97</v>
      </c>
      <c r="G327" s="105" t="s">
        <v>98</v>
      </c>
      <c r="H327" s="105"/>
      <c r="I327" s="7"/>
      <c r="J327" s="110"/>
    </row>
    <row r="328" spans="1:10" s="50" customFormat="1" ht="15">
      <c r="A328" s="109" t="s">
        <v>227</v>
      </c>
      <c r="B328" s="109"/>
      <c r="C328" s="114"/>
      <c r="D328" s="109"/>
      <c r="E328" s="109"/>
      <c r="F328" s="114">
        <f>SUM(F325:F327)</f>
        <v>3753841.399999994</v>
      </c>
      <c r="G328" s="109" t="s">
        <v>98</v>
      </c>
      <c r="H328" s="109"/>
      <c r="J328" s="112"/>
    </row>
    <row r="329" spans="1:10" s="50" customFormat="1" ht="15">
      <c r="A329" s="109"/>
      <c r="B329" s="109"/>
      <c r="C329" s="114"/>
      <c r="D329" s="109"/>
      <c r="E329" s="109"/>
      <c r="F329" s="114"/>
      <c r="G329" s="109"/>
      <c r="H329" s="109"/>
      <c r="J329" s="112"/>
    </row>
    <row r="330" spans="1:12" ht="15">
      <c r="A330" s="50" t="s">
        <v>228</v>
      </c>
      <c r="G330" s="140">
        <f>G332+G333</f>
        <v>403472.62</v>
      </c>
      <c r="H330" s="140">
        <f>H332+H333</f>
        <v>187783.74</v>
      </c>
      <c r="K330" s="5"/>
      <c r="L330" s="5"/>
    </row>
    <row r="331" spans="1:12" ht="15">
      <c r="A331" s="50"/>
      <c r="G331" s="140"/>
      <c r="H331" s="140"/>
      <c r="K331" s="5"/>
      <c r="L331" s="5"/>
    </row>
    <row r="332" spans="1:12" ht="15">
      <c r="A332" s="7" t="s">
        <v>229</v>
      </c>
      <c r="B332" s="50"/>
      <c r="C332" s="50"/>
      <c r="D332" s="50"/>
      <c r="E332" s="50"/>
      <c r="F332" s="99"/>
      <c r="G332" s="159">
        <v>0</v>
      </c>
      <c r="H332" s="159">
        <v>0</v>
      </c>
      <c r="K332" s="5"/>
      <c r="L332" s="5"/>
    </row>
    <row r="333" spans="1:12" ht="15">
      <c r="A333" s="7" t="s">
        <v>230</v>
      </c>
      <c r="B333" s="50"/>
      <c r="C333" s="50"/>
      <c r="D333" s="50"/>
      <c r="E333" s="50"/>
      <c r="F333" s="99"/>
      <c r="G333" s="159">
        <f>403472.62</f>
        <v>403472.62</v>
      </c>
      <c r="H333" s="159">
        <f>185633+2150.74</f>
        <v>187783.74</v>
      </c>
      <c r="K333" s="5"/>
      <c r="L333" s="5"/>
    </row>
    <row r="334" spans="2:12" ht="15">
      <c r="B334" s="50"/>
      <c r="C334" s="50"/>
      <c r="D334" s="50"/>
      <c r="E334" s="50"/>
      <c r="F334" s="99"/>
      <c r="G334" s="159"/>
      <c r="H334" s="159"/>
      <c r="K334" s="5"/>
      <c r="L334" s="5"/>
    </row>
    <row r="335" spans="2:12" ht="14.25">
      <c r="B335" s="98" t="s">
        <v>231</v>
      </c>
      <c r="C335" s="143"/>
      <c r="D335" s="143"/>
      <c r="E335" s="143"/>
      <c r="F335" s="140">
        <f>143711+6238</f>
        <v>149949</v>
      </c>
      <c r="G335" s="5"/>
      <c r="H335" s="5"/>
      <c r="K335" s="5"/>
      <c r="L335" s="5"/>
    </row>
    <row r="336" spans="2:12" ht="14.25">
      <c r="B336" s="143" t="s">
        <v>232</v>
      </c>
      <c r="C336" s="143"/>
      <c r="D336" s="143"/>
      <c r="E336" s="143"/>
      <c r="F336" s="106">
        <f>35684+2150.74</f>
        <v>37834.74</v>
      </c>
      <c r="G336" s="5"/>
      <c r="H336" s="5"/>
      <c r="K336" s="5"/>
      <c r="L336" s="5"/>
    </row>
    <row r="337" spans="2:12" ht="14.25">
      <c r="B337" s="143"/>
      <c r="C337" s="143"/>
      <c r="D337" s="143"/>
      <c r="E337" s="143"/>
      <c r="F337" s="106"/>
      <c r="G337" s="5"/>
      <c r="H337" s="5"/>
      <c r="K337" s="5"/>
      <c r="L337" s="5"/>
    </row>
    <row r="338" spans="2:12" ht="14.25">
      <c r="B338" s="98"/>
      <c r="C338" s="143"/>
      <c r="D338" s="143"/>
      <c r="E338" s="143"/>
      <c r="F338" s="141"/>
      <c r="G338" s="5"/>
      <c r="H338" s="5"/>
      <c r="K338" s="5"/>
      <c r="L338" s="5"/>
    </row>
    <row r="339" spans="1:12" ht="15">
      <c r="A339" s="50" t="s">
        <v>233</v>
      </c>
      <c r="G339" s="140">
        <f>G341+G342</f>
        <v>645614.06</v>
      </c>
      <c r="H339" s="140">
        <f>H341+H342</f>
        <v>1377592.9</v>
      </c>
      <c r="K339" s="5"/>
      <c r="L339" s="5"/>
    </row>
    <row r="340" spans="1:12" ht="15">
      <c r="A340" s="50"/>
      <c r="G340" s="140"/>
      <c r="H340" s="140"/>
      <c r="K340" s="5"/>
      <c r="L340" s="5"/>
    </row>
    <row r="341" spans="1:12" ht="14.25">
      <c r="A341" s="7" t="s">
        <v>234</v>
      </c>
      <c r="C341" s="7" t="s">
        <v>209</v>
      </c>
      <c r="G341" s="114">
        <v>0</v>
      </c>
      <c r="H341" s="114">
        <v>0</v>
      </c>
      <c r="K341" s="5"/>
      <c r="L341" s="5"/>
    </row>
    <row r="342" spans="3:12" ht="14.25">
      <c r="C342" s="7" t="s">
        <v>208</v>
      </c>
      <c r="G342" s="114">
        <v>645614.06</v>
      </c>
      <c r="H342" s="114">
        <v>1377592.9</v>
      </c>
      <c r="K342" s="5"/>
      <c r="L342" s="5"/>
    </row>
    <row r="343" spans="7:12" ht="14.25">
      <c r="G343" s="114"/>
      <c r="H343" s="114"/>
      <c r="K343" s="5"/>
      <c r="L343" s="5"/>
    </row>
    <row r="344" spans="2:12" ht="14.25">
      <c r="B344" s="98" t="s">
        <v>231</v>
      </c>
      <c r="C344" s="143"/>
      <c r="D344" s="143"/>
      <c r="E344" s="143"/>
      <c r="F344" s="140">
        <v>612955.8</v>
      </c>
      <c r="G344" s="5"/>
      <c r="H344" s="5"/>
      <c r="K344" s="5"/>
      <c r="L344" s="5"/>
    </row>
    <row r="345" spans="2:12" ht="14.25">
      <c r="B345" s="143" t="s">
        <v>232</v>
      </c>
      <c r="C345" s="143"/>
      <c r="D345" s="143"/>
      <c r="E345" s="143"/>
      <c r="F345" s="106">
        <v>78679.65</v>
      </c>
      <c r="G345" s="5"/>
      <c r="H345" s="5"/>
      <c r="K345" s="5"/>
      <c r="L345" s="5"/>
    </row>
    <row r="346" spans="2:12" s="100" customFormat="1" ht="15">
      <c r="B346" s="98" t="s">
        <v>235</v>
      </c>
      <c r="C346" s="98"/>
      <c r="D346" s="98"/>
      <c r="E346" s="98"/>
      <c r="F346" s="140">
        <v>14621</v>
      </c>
      <c r="G346" s="118"/>
      <c r="H346" s="118"/>
      <c r="I346" s="118"/>
      <c r="J346" s="120"/>
      <c r="K346" s="118"/>
      <c r="L346" s="118"/>
    </row>
    <row r="347" spans="2:12" ht="14.25">
      <c r="B347" s="143" t="s">
        <v>236</v>
      </c>
      <c r="C347" s="143"/>
      <c r="D347" s="143"/>
      <c r="E347" s="160"/>
      <c r="F347" s="106">
        <f>685957.45-14621</f>
        <v>671336.45</v>
      </c>
      <c r="G347" s="5"/>
      <c r="H347" s="5"/>
      <c r="K347" s="5"/>
      <c r="L347" s="5"/>
    </row>
    <row r="348" spans="2:12" ht="14.25">
      <c r="B348" s="143"/>
      <c r="C348" s="143"/>
      <c r="D348" s="143"/>
      <c r="E348" s="160"/>
      <c r="F348" s="106"/>
      <c r="G348" s="5"/>
      <c r="H348" s="5"/>
      <c r="K348" s="5"/>
      <c r="L348" s="5"/>
    </row>
    <row r="349" spans="2:12" ht="14.25">
      <c r="B349" s="105" t="s">
        <v>237</v>
      </c>
      <c r="C349" s="105"/>
      <c r="D349" s="105"/>
      <c r="E349" s="161"/>
      <c r="F349" s="106"/>
      <c r="G349" s="5"/>
      <c r="H349" s="5"/>
      <c r="K349" s="5"/>
      <c r="L349" s="5"/>
    </row>
    <row r="350" spans="2:12" ht="14.25">
      <c r="B350" s="105" t="s">
        <v>238</v>
      </c>
      <c r="C350" s="105"/>
      <c r="D350" s="105"/>
      <c r="E350" s="161"/>
      <c r="F350" s="106"/>
      <c r="G350" s="5"/>
      <c r="H350" s="5"/>
      <c r="K350" s="5"/>
      <c r="L350" s="5"/>
    </row>
    <row r="351" spans="2:12" ht="14.25">
      <c r="B351" s="105" t="s">
        <v>239</v>
      </c>
      <c r="C351" s="105"/>
      <c r="D351" s="105"/>
      <c r="E351" s="161"/>
      <c r="F351" s="106"/>
      <c r="G351" s="5"/>
      <c r="H351" s="5"/>
      <c r="K351" s="5"/>
      <c r="L351" s="5"/>
    </row>
    <row r="352" spans="2:12" ht="14.25">
      <c r="B352" s="105" t="s">
        <v>240</v>
      </c>
      <c r="C352" s="105"/>
      <c r="D352" s="105"/>
      <c r="E352" s="161"/>
      <c r="F352" s="106"/>
      <c r="G352" s="5"/>
      <c r="H352" s="5"/>
      <c r="K352" s="5"/>
      <c r="L352" s="5"/>
    </row>
    <row r="353" spans="2:12" ht="14.25">
      <c r="B353" s="105" t="s">
        <v>241</v>
      </c>
      <c r="C353" s="105"/>
      <c r="D353" s="105"/>
      <c r="E353" s="161"/>
      <c r="F353" s="106"/>
      <c r="G353" s="5"/>
      <c r="H353" s="5"/>
      <c r="K353" s="5"/>
      <c r="L353" s="5"/>
    </row>
    <row r="354" spans="2:12" ht="14.25">
      <c r="B354" s="105" t="s">
        <v>242</v>
      </c>
      <c r="C354" s="105"/>
      <c r="D354" s="105"/>
      <c r="E354" s="105"/>
      <c r="F354" s="106"/>
      <c r="G354" s="5"/>
      <c r="H354" s="5"/>
      <c r="K354" s="5"/>
      <c r="L354" s="5"/>
    </row>
    <row r="355" spans="2:12" s="105" customFormat="1" ht="14.25">
      <c r="B355" s="105" t="s">
        <v>243</v>
      </c>
      <c r="F355" s="106"/>
      <c r="G355" s="106"/>
      <c r="H355" s="106"/>
      <c r="I355" s="106"/>
      <c r="J355" s="108"/>
      <c r="K355" s="106"/>
      <c r="L355" s="106"/>
    </row>
    <row r="356" spans="7:12" ht="14.25">
      <c r="G356" s="5"/>
      <c r="H356" s="5"/>
      <c r="K356" s="5"/>
      <c r="L356" s="5"/>
    </row>
    <row r="357" spans="1:12" ht="15">
      <c r="A357" s="50" t="s">
        <v>244</v>
      </c>
      <c r="G357" s="140">
        <f>G359+G360</f>
        <v>188664.05</v>
      </c>
      <c r="H357" s="140">
        <f>H359+H360</f>
        <v>158565.8</v>
      </c>
      <c r="K357" s="5"/>
      <c r="L357" s="5"/>
    </row>
    <row r="358" spans="1:12" ht="15">
      <c r="A358" s="50"/>
      <c r="G358" s="99"/>
      <c r="H358" s="99"/>
      <c r="K358" s="5"/>
      <c r="L358" s="5"/>
    </row>
    <row r="359" spans="1:12" ht="15">
      <c r="A359" s="50"/>
      <c r="B359" s="7" t="s">
        <v>245</v>
      </c>
      <c r="G359" s="114">
        <v>0</v>
      </c>
      <c r="H359" s="114">
        <v>0</v>
      </c>
      <c r="K359" s="5"/>
      <c r="L359" s="5"/>
    </row>
    <row r="360" spans="1:12" ht="15">
      <c r="A360" s="50"/>
      <c r="B360" s="7" t="s">
        <v>246</v>
      </c>
      <c r="E360" s="105"/>
      <c r="G360" s="114">
        <v>188664.05</v>
      </c>
      <c r="H360" s="114">
        <v>158565.8</v>
      </c>
      <c r="K360" s="5"/>
      <c r="L360" s="5"/>
    </row>
    <row r="361" spans="1:12" ht="15">
      <c r="A361" s="50"/>
      <c r="G361" s="5"/>
      <c r="H361" s="5"/>
      <c r="K361" s="5"/>
      <c r="L361" s="5"/>
    </row>
    <row r="362" spans="2:12" ht="15">
      <c r="B362" s="98" t="s">
        <v>247</v>
      </c>
      <c r="C362" s="50"/>
      <c r="F362" s="140">
        <f>H357</f>
        <v>158565.8</v>
      </c>
      <c r="G362" s="5"/>
      <c r="H362" s="5"/>
      <c r="K362" s="5"/>
      <c r="L362" s="5"/>
    </row>
    <row r="363" spans="2:12" ht="15">
      <c r="B363" s="98"/>
      <c r="C363" s="50"/>
      <c r="F363" s="140"/>
      <c r="G363" s="5"/>
      <c r="H363" s="5"/>
      <c r="K363" s="5"/>
      <c r="L363" s="5"/>
    </row>
    <row r="364" spans="2:12" ht="15">
      <c r="B364" s="98"/>
      <c r="C364" s="50"/>
      <c r="G364" s="5"/>
      <c r="H364" s="5"/>
      <c r="K364" s="5"/>
      <c r="L364" s="5"/>
    </row>
    <row r="365" spans="1:12" ht="15">
      <c r="A365" s="50" t="s">
        <v>248</v>
      </c>
      <c r="C365" s="50"/>
      <c r="G365" s="99">
        <f>G367+G368</f>
        <v>99282.98</v>
      </c>
      <c r="H365" s="99">
        <f>H367+H368</f>
        <v>99282.98</v>
      </c>
      <c r="I365" s="99"/>
      <c r="K365" s="5"/>
      <c r="L365" s="5"/>
    </row>
    <row r="366" spans="3:12" ht="15">
      <c r="C366" s="50"/>
      <c r="F366" s="99" t="s">
        <v>209</v>
      </c>
      <c r="G366" s="5"/>
      <c r="H366" s="5"/>
      <c r="K366" s="5"/>
      <c r="L366" s="5"/>
    </row>
    <row r="367" spans="2:12" ht="15">
      <c r="B367" s="7" t="s">
        <v>211</v>
      </c>
      <c r="C367" s="50"/>
      <c r="D367" s="109"/>
      <c r="G367" s="5">
        <v>99282.98</v>
      </c>
      <c r="H367" s="5">
        <v>99282.98</v>
      </c>
      <c r="K367" s="5"/>
      <c r="L367" s="5"/>
    </row>
    <row r="368" spans="2:12" ht="15">
      <c r="B368" s="7" t="s">
        <v>217</v>
      </c>
      <c r="C368" s="50"/>
      <c r="G368" s="5">
        <v>0</v>
      </c>
      <c r="H368" s="5">
        <v>0</v>
      </c>
      <c r="K368" s="5"/>
      <c r="L368" s="5"/>
    </row>
    <row r="369" spans="2:12" ht="15">
      <c r="B369" s="50"/>
      <c r="C369" s="50"/>
      <c r="G369" s="5"/>
      <c r="H369" s="5"/>
      <c r="K369" s="5"/>
      <c r="L369" s="5"/>
    </row>
    <row r="370" spans="1:12" ht="15">
      <c r="A370" s="50" t="s">
        <v>249</v>
      </c>
      <c r="G370" s="140">
        <f>G372+G373</f>
        <v>1082209.81</v>
      </c>
      <c r="H370" s="140">
        <f>H372+H373</f>
        <v>900000</v>
      </c>
      <c r="K370" s="5"/>
      <c r="L370" s="5"/>
    </row>
    <row r="371" spans="1:12" ht="15">
      <c r="A371" s="50"/>
      <c r="C371" s="109"/>
      <c r="D371" s="109"/>
      <c r="E371" s="109"/>
      <c r="F371" s="114"/>
      <c r="G371" s="5"/>
      <c r="H371" s="5"/>
      <c r="K371" s="5"/>
      <c r="L371" s="5"/>
    </row>
    <row r="372" spans="1:12" ht="15">
      <c r="A372" s="50"/>
      <c r="B372" s="7" t="s">
        <v>245</v>
      </c>
      <c r="G372" s="5">
        <v>0</v>
      </c>
      <c r="H372" s="5">
        <v>0</v>
      </c>
      <c r="K372" s="5"/>
      <c r="L372" s="5"/>
    </row>
    <row r="373" spans="1:12" ht="15">
      <c r="A373" s="50"/>
      <c r="B373" s="7" t="s">
        <v>250</v>
      </c>
      <c r="G373" s="5">
        <v>1082209.81</v>
      </c>
      <c r="H373" s="5">
        <v>900000</v>
      </c>
      <c r="J373" s="108"/>
      <c r="K373" s="106"/>
      <c r="L373" s="5"/>
    </row>
    <row r="374" spans="1:12" ht="15">
      <c r="A374" s="50"/>
      <c r="G374" s="5"/>
      <c r="H374" s="5"/>
      <c r="J374" s="108"/>
      <c r="K374" s="106"/>
      <c r="L374" s="5"/>
    </row>
    <row r="375" spans="1:12" ht="15">
      <c r="A375" s="50"/>
      <c r="C375" s="7" t="s">
        <v>251</v>
      </c>
      <c r="E375" s="5">
        <v>300000</v>
      </c>
      <c r="G375" s="5"/>
      <c r="H375" s="5"/>
      <c r="J375" s="108"/>
      <c r="K375" s="106"/>
      <c r="L375" s="5"/>
    </row>
    <row r="376" spans="1:12" ht="15">
      <c r="A376" s="50"/>
      <c r="C376" s="7" t="s">
        <v>252</v>
      </c>
      <c r="E376" s="5">
        <v>200000</v>
      </c>
      <c r="G376" s="5"/>
      <c r="H376" s="5"/>
      <c r="J376" s="108"/>
      <c r="K376" s="106"/>
      <c r="L376" s="5"/>
    </row>
    <row r="377" spans="1:12" ht="15">
      <c r="A377" s="50"/>
      <c r="C377" s="7" t="s">
        <v>253</v>
      </c>
      <c r="E377" s="5">
        <v>200000</v>
      </c>
      <c r="G377" s="5"/>
      <c r="H377" s="5"/>
      <c r="J377" s="108"/>
      <c r="K377" s="106"/>
      <c r="L377" s="5"/>
    </row>
    <row r="378" spans="1:12" ht="15">
      <c r="A378" s="50"/>
      <c r="C378" s="7" t="s">
        <v>254</v>
      </c>
      <c r="E378" s="5">
        <v>200000</v>
      </c>
      <c r="G378" s="5"/>
      <c r="H378" s="5"/>
      <c r="J378" s="108"/>
      <c r="K378" s="106"/>
      <c r="L378" s="5"/>
    </row>
    <row r="379" spans="1:12" ht="15.75" thickBot="1">
      <c r="A379" s="50"/>
      <c r="G379" s="5"/>
      <c r="H379" s="5"/>
      <c r="J379" s="108"/>
      <c r="K379" s="106"/>
      <c r="L379" s="5"/>
    </row>
    <row r="380" spans="1:12" ht="18" customHeight="1" thickBot="1">
      <c r="A380" s="162" t="s">
        <v>255</v>
      </c>
      <c r="B380" s="163"/>
      <c r="C380" s="163"/>
      <c r="D380" s="163"/>
      <c r="E380" s="163"/>
      <c r="F380" s="164"/>
      <c r="G380" s="35">
        <f>G273+G285+G303+G330+G339+G357+G365+G370</f>
        <v>32709600.559999995</v>
      </c>
      <c r="H380" s="35">
        <f>H273+H285+H303+H330+H339+H357+H365+H370</f>
        <v>35253422.49999999</v>
      </c>
      <c r="J380" s="108"/>
      <c r="K380" s="106"/>
      <c r="L380" s="5"/>
    </row>
    <row r="381" spans="1:12" ht="15">
      <c r="A381" s="165"/>
      <c r="B381" s="111"/>
      <c r="C381" s="111"/>
      <c r="D381" s="111"/>
      <c r="E381" s="111"/>
      <c r="F381" s="20"/>
      <c r="G381" s="48"/>
      <c r="H381" s="48"/>
      <c r="J381" s="108"/>
      <c r="K381" s="106"/>
      <c r="L381" s="5"/>
    </row>
    <row r="382" spans="1:12" ht="14.25">
      <c r="A382" s="98" t="s">
        <v>256</v>
      </c>
      <c r="B382" s="98"/>
      <c r="C382" s="98"/>
      <c r="D382" s="98"/>
      <c r="E382" s="98"/>
      <c r="F382" s="140"/>
      <c r="G382" s="140"/>
      <c r="H382" s="140"/>
      <c r="J382" s="108"/>
      <c r="K382" s="106"/>
      <c r="L382" s="5"/>
    </row>
    <row r="383" spans="1:12" ht="14.25">
      <c r="A383" s="98" t="s">
        <v>257</v>
      </c>
      <c r="B383" s="98"/>
      <c r="C383" s="98"/>
      <c r="D383" s="98"/>
      <c r="E383" s="98"/>
      <c r="F383" s="106"/>
      <c r="G383" s="140"/>
      <c r="H383" s="140">
        <f>E282+E295+G319+F335+F344+F362+G321+F346</f>
        <v>2690904.17</v>
      </c>
      <c r="I383" s="114"/>
      <c r="J383" s="166"/>
      <c r="K383" s="106"/>
      <c r="L383" s="5"/>
    </row>
    <row r="384" spans="1:12" ht="15" thickBot="1">
      <c r="A384" s="98"/>
      <c r="B384" s="98"/>
      <c r="C384" s="98"/>
      <c r="D384" s="98"/>
      <c r="E384" s="98"/>
      <c r="F384" s="106"/>
      <c r="G384" s="140"/>
      <c r="H384" s="140"/>
      <c r="I384" s="106"/>
      <c r="J384" s="166"/>
      <c r="K384" s="106"/>
      <c r="L384" s="5"/>
    </row>
    <row r="385" spans="1:12" ht="15.75" thickBot="1">
      <c r="A385" s="167" t="s">
        <v>258</v>
      </c>
      <c r="B385" s="168"/>
      <c r="C385" s="168"/>
      <c r="D385" s="168"/>
      <c r="E385" s="163"/>
      <c r="F385" s="169"/>
      <c r="G385" s="170"/>
      <c r="H385" s="171">
        <f>H380-H383</f>
        <v>32562518.32999999</v>
      </c>
      <c r="I385" s="106"/>
      <c r="J385" s="166"/>
      <c r="K385" s="106"/>
      <c r="L385" s="5"/>
    </row>
    <row r="386" spans="1:12" ht="15">
      <c r="A386" s="172"/>
      <c r="B386" s="172"/>
      <c r="C386" s="172"/>
      <c r="D386" s="172"/>
      <c r="E386" s="111"/>
      <c r="F386" s="20"/>
      <c r="G386" s="48"/>
      <c r="H386" s="69"/>
      <c r="I386" s="106"/>
      <c r="J386" s="166"/>
      <c r="K386" s="106"/>
      <c r="L386" s="5"/>
    </row>
    <row r="387" spans="1:12" ht="15">
      <c r="A387" s="172"/>
      <c r="B387" s="172"/>
      <c r="C387" s="172"/>
      <c r="D387" s="172"/>
      <c r="E387" s="111"/>
      <c r="F387" s="20"/>
      <c r="G387" s="48"/>
      <c r="H387" s="69"/>
      <c r="I387" s="106"/>
      <c r="J387" s="108"/>
      <c r="K387" s="106"/>
      <c r="L387" s="5"/>
    </row>
    <row r="388" spans="1:12" ht="15">
      <c r="A388" s="7" t="s">
        <v>259</v>
      </c>
      <c r="G388" s="99"/>
      <c r="H388" s="99"/>
      <c r="J388" s="49"/>
      <c r="K388" s="5"/>
      <c r="L388" s="5"/>
    </row>
    <row r="389" spans="1:12" ht="15">
      <c r="A389" s="7" t="s">
        <v>260</v>
      </c>
      <c r="G389" s="99"/>
      <c r="H389" s="99"/>
      <c r="K389" s="5"/>
      <c r="L389" s="5"/>
    </row>
    <row r="390" spans="7:12" ht="15">
      <c r="G390" s="99"/>
      <c r="H390" s="99"/>
      <c r="K390" s="5"/>
      <c r="L390" s="5"/>
    </row>
    <row r="391" spans="1:12" ht="15">
      <c r="A391" s="7" t="s">
        <v>261</v>
      </c>
      <c r="G391" s="99"/>
      <c r="H391" s="99"/>
      <c r="K391" s="5"/>
      <c r="L391" s="5"/>
    </row>
    <row r="392" spans="1:12" ht="15">
      <c r="A392" s="7" t="s">
        <v>262</v>
      </c>
      <c r="G392" s="99"/>
      <c r="H392" s="99"/>
      <c r="K392" s="5"/>
      <c r="L392" s="5"/>
    </row>
    <row r="393" spans="7:12" ht="15">
      <c r="G393" s="99"/>
      <c r="H393" s="99"/>
      <c r="K393" s="5"/>
      <c r="L393" s="5"/>
    </row>
    <row r="394" spans="1:12" ht="15">
      <c r="A394" s="7" t="s">
        <v>263</v>
      </c>
      <c r="G394" s="99"/>
      <c r="H394" s="99"/>
      <c r="K394" s="5"/>
      <c r="L394" s="5"/>
    </row>
    <row r="395" spans="1:12" ht="15">
      <c r="A395" s="7" t="s">
        <v>264</v>
      </c>
      <c r="G395" s="99"/>
      <c r="H395" s="99"/>
      <c r="K395" s="5"/>
      <c r="L395" s="5"/>
    </row>
    <row r="396" spans="1:12" ht="15">
      <c r="A396" s="7" t="s">
        <v>265</v>
      </c>
      <c r="G396" s="99"/>
      <c r="H396" s="99"/>
      <c r="K396" s="5"/>
      <c r="L396" s="5"/>
    </row>
    <row r="397" spans="7:12" ht="15">
      <c r="G397" s="99"/>
      <c r="H397" s="99"/>
      <c r="K397" s="5"/>
      <c r="L397" s="5"/>
    </row>
    <row r="398" spans="1:12" ht="15">
      <c r="A398" s="7" t="s">
        <v>266</v>
      </c>
      <c r="G398" s="99"/>
      <c r="H398" s="99"/>
      <c r="K398" s="5"/>
      <c r="L398" s="5"/>
    </row>
    <row r="399" spans="1:12" ht="15">
      <c r="A399" s="7" t="s">
        <v>267</v>
      </c>
      <c r="G399" s="99"/>
      <c r="H399" s="99"/>
      <c r="K399" s="5"/>
      <c r="L399" s="5"/>
    </row>
    <row r="400" spans="7:12" ht="15">
      <c r="G400" s="99"/>
      <c r="H400" s="99"/>
      <c r="K400" s="5"/>
      <c r="L400" s="5"/>
    </row>
    <row r="401" spans="1:10" ht="15">
      <c r="A401" s="7" t="s">
        <v>158</v>
      </c>
      <c r="G401" s="99"/>
      <c r="H401" s="99"/>
      <c r="J401" s="5"/>
    </row>
    <row r="402" spans="1:10" ht="15">
      <c r="A402" s="7" t="s">
        <v>159</v>
      </c>
      <c r="G402" s="99"/>
      <c r="H402" s="99"/>
      <c r="J402" s="5"/>
    </row>
    <row r="403" spans="1:10" ht="15">
      <c r="A403" s="7" t="s">
        <v>268</v>
      </c>
      <c r="G403" s="99"/>
      <c r="H403" s="99"/>
      <c r="J403" s="5"/>
    </row>
    <row r="404" spans="1:10" ht="15">
      <c r="A404" s="7" t="s">
        <v>161</v>
      </c>
      <c r="G404" s="99"/>
      <c r="H404" s="99"/>
      <c r="J404" s="5"/>
    </row>
    <row r="405" spans="1:10" ht="15">
      <c r="A405" s="7" t="s">
        <v>162</v>
      </c>
      <c r="G405" s="99"/>
      <c r="H405" s="99"/>
      <c r="J405" s="5"/>
    </row>
    <row r="406" spans="1:10" ht="15">
      <c r="A406" s="7" t="s">
        <v>163</v>
      </c>
      <c r="B406" s="144"/>
      <c r="C406" s="145"/>
      <c r="D406" s="145"/>
      <c r="E406" s="144"/>
      <c r="F406" s="145"/>
      <c r="G406" s="145"/>
      <c r="H406" s="146"/>
      <c r="I406" s="125"/>
      <c r="J406" s="5"/>
    </row>
    <row r="407" spans="1:10" ht="15">
      <c r="A407" s="7" t="s">
        <v>269</v>
      </c>
      <c r="B407" s="144"/>
      <c r="C407" s="145"/>
      <c r="D407" s="145"/>
      <c r="E407" s="144"/>
      <c r="F407" s="145"/>
      <c r="G407" s="145"/>
      <c r="H407" s="146"/>
      <c r="I407" s="125"/>
      <c r="J407" s="5"/>
    </row>
    <row r="408" spans="2:10" ht="14.25">
      <c r="B408" s="145"/>
      <c r="C408" s="145"/>
      <c r="D408" s="145"/>
      <c r="E408" s="145"/>
      <c r="F408" s="145"/>
      <c r="G408" s="145"/>
      <c r="H408" s="125"/>
      <c r="I408" s="145"/>
      <c r="J408" s="5"/>
    </row>
    <row r="409" spans="1:8" ht="14.25">
      <c r="A409" s="7" t="s">
        <v>270</v>
      </c>
      <c r="G409" s="116"/>
      <c r="H409" s="5"/>
    </row>
    <row r="410" spans="7:8" ht="14.25">
      <c r="G410" s="116"/>
      <c r="H410" s="5"/>
    </row>
    <row r="411" spans="1:12" ht="15">
      <c r="A411" s="100" t="s">
        <v>271</v>
      </c>
      <c r="B411" s="101"/>
      <c r="C411" s="101"/>
      <c r="D411" s="101"/>
      <c r="E411" s="101"/>
      <c r="F411" s="102"/>
      <c r="G411" s="118">
        <f>G380</f>
        <v>32709600.559999995</v>
      </c>
      <c r="H411" s="118">
        <f>H380</f>
        <v>35253422.49999999</v>
      </c>
      <c r="K411" s="5"/>
      <c r="L411" s="5"/>
    </row>
    <row r="412" spans="1:12" ht="15">
      <c r="A412" s="100"/>
      <c r="B412" s="101"/>
      <c r="C412" s="101"/>
      <c r="D412" s="101"/>
      <c r="E412" s="101"/>
      <c r="F412" s="102"/>
      <c r="G412" s="118"/>
      <c r="H412" s="118"/>
      <c r="K412" s="5"/>
      <c r="L412" s="5"/>
    </row>
    <row r="413" spans="1:12" ht="15">
      <c r="A413" s="100"/>
      <c r="B413" s="101"/>
      <c r="C413" s="101"/>
      <c r="D413" s="101"/>
      <c r="E413" s="101"/>
      <c r="F413" s="102"/>
      <c r="G413" s="118"/>
      <c r="H413" s="118"/>
      <c r="K413" s="5"/>
      <c r="L413" s="5"/>
    </row>
    <row r="414" spans="1:12" ht="15">
      <c r="A414" s="50" t="s">
        <v>272</v>
      </c>
      <c r="G414" s="99"/>
      <c r="H414" s="99"/>
      <c r="K414" s="5"/>
      <c r="L414" s="5"/>
    </row>
    <row r="415" spans="7:12" ht="15">
      <c r="G415" s="99"/>
      <c r="H415" s="99"/>
      <c r="K415" s="5"/>
      <c r="L415" s="5"/>
    </row>
    <row r="416" spans="1:12" ht="15">
      <c r="A416" s="100" t="s">
        <v>273</v>
      </c>
      <c r="B416" s="50"/>
      <c r="G416" s="99">
        <f>G303</f>
        <v>25942461.399999995</v>
      </c>
      <c r="H416" s="99">
        <f>H303</f>
        <v>26150403.97</v>
      </c>
      <c r="K416" s="5"/>
      <c r="L416" s="5"/>
    </row>
    <row r="417" spans="7:12" ht="15">
      <c r="G417" s="99"/>
      <c r="H417" s="99"/>
      <c r="K417" s="5"/>
      <c r="L417" s="5"/>
    </row>
    <row r="418" spans="1:12" ht="15">
      <c r="A418" s="109" t="s">
        <v>221</v>
      </c>
      <c r="B418" s="98"/>
      <c r="C418" s="98"/>
      <c r="D418" s="98"/>
      <c r="E418" s="98"/>
      <c r="F418" s="140">
        <v>317310.93</v>
      </c>
      <c r="G418" s="99"/>
      <c r="H418" s="99"/>
      <c r="K418" s="5"/>
      <c r="L418" s="5"/>
    </row>
    <row r="419" spans="1:12" ht="15">
      <c r="A419" s="109" t="s">
        <v>274</v>
      </c>
      <c r="B419" s="98"/>
      <c r="C419" s="98"/>
      <c r="D419" s="98"/>
      <c r="E419" s="98"/>
      <c r="F419" s="173"/>
      <c r="G419" s="99"/>
      <c r="H419" s="99"/>
      <c r="K419" s="5"/>
      <c r="L419" s="5"/>
    </row>
    <row r="420" spans="1:12" ht="15">
      <c r="A420" s="143" t="s">
        <v>275</v>
      </c>
      <c r="B420" s="98"/>
      <c r="C420" s="98"/>
      <c r="D420" s="98"/>
      <c r="E420" s="98"/>
      <c r="F420" s="173"/>
      <c r="G420" s="99"/>
      <c r="H420" s="99"/>
      <c r="K420" s="5"/>
      <c r="L420" s="5"/>
    </row>
    <row r="421" spans="1:12" ht="15">
      <c r="A421" s="105" t="s">
        <v>276</v>
      </c>
      <c r="B421" s="143"/>
      <c r="C421" s="143"/>
      <c r="D421" s="143"/>
      <c r="E421" s="143"/>
      <c r="F421" s="158">
        <f>1800*1</f>
        <v>1800</v>
      </c>
      <c r="G421" s="99"/>
      <c r="H421" s="99"/>
      <c r="K421" s="5"/>
      <c r="L421" s="5"/>
    </row>
    <row r="422" spans="7:12" ht="15">
      <c r="G422" s="99"/>
      <c r="H422" s="99"/>
      <c r="K422" s="5"/>
      <c r="L422" s="5"/>
    </row>
    <row r="423" spans="1:12" ht="15">
      <c r="A423" s="100" t="s">
        <v>277</v>
      </c>
      <c r="B423" s="100"/>
      <c r="C423" s="100"/>
      <c r="D423" s="100"/>
      <c r="G423" s="99">
        <f>G300+G299</f>
        <v>6325.08</v>
      </c>
      <c r="H423" s="99">
        <f>H300+H299</f>
        <v>0</v>
      </c>
      <c r="K423" s="5"/>
      <c r="L423" s="5"/>
    </row>
    <row r="424" spans="1:12" ht="15">
      <c r="A424" s="109" t="s">
        <v>278</v>
      </c>
      <c r="B424" s="109"/>
      <c r="C424" s="109"/>
      <c r="D424" s="109"/>
      <c r="G424" s="99"/>
      <c r="H424" s="99"/>
      <c r="K424" s="5"/>
      <c r="L424" s="5"/>
    </row>
    <row r="425" spans="1:12" ht="15">
      <c r="A425" s="109"/>
      <c r="B425" s="109"/>
      <c r="C425" s="109"/>
      <c r="D425" s="109"/>
      <c r="G425" s="99"/>
      <c r="H425" s="99"/>
      <c r="K425" s="5"/>
      <c r="L425" s="5"/>
    </row>
    <row r="426" spans="1:12" ht="15">
      <c r="A426" s="109"/>
      <c r="B426" s="109"/>
      <c r="C426" s="109"/>
      <c r="D426" s="109"/>
      <c r="G426" s="99"/>
      <c r="H426" s="99"/>
      <c r="K426" s="5"/>
      <c r="L426" s="5"/>
    </row>
    <row r="427" spans="1:12" ht="15">
      <c r="A427" s="100" t="s">
        <v>279</v>
      </c>
      <c r="B427" s="101"/>
      <c r="C427" s="101"/>
      <c r="E427" s="50"/>
      <c r="F427" s="115"/>
      <c r="G427" s="118">
        <f>G411-G416-G423</f>
        <v>6760814.08</v>
      </c>
      <c r="H427" s="118">
        <f>H411-H416-H423</f>
        <v>9103018.529999994</v>
      </c>
      <c r="K427" s="5"/>
      <c r="L427" s="5"/>
    </row>
    <row r="428" spans="1:12" ht="15">
      <c r="A428" s="50"/>
      <c r="F428" s="115"/>
      <c r="G428" s="99"/>
      <c r="H428" s="99"/>
      <c r="K428" s="5"/>
      <c r="L428" s="5"/>
    </row>
    <row r="429" spans="1:12" ht="15">
      <c r="A429" s="50"/>
      <c r="B429" s="7" t="s">
        <v>280</v>
      </c>
      <c r="G429" s="99">
        <f>G273+G285-G299-G300</f>
        <v>4341570.56</v>
      </c>
      <c r="H429" s="99">
        <f>H273+H285-H299-H300</f>
        <v>6379793.109999999</v>
      </c>
      <c r="J429" s="104"/>
      <c r="K429" s="5"/>
      <c r="L429" s="5"/>
    </row>
    <row r="430" spans="1:12" ht="15">
      <c r="A430" s="50"/>
      <c r="B430" s="7" t="s">
        <v>281</v>
      </c>
      <c r="G430" s="99">
        <f>G339</f>
        <v>645614.06</v>
      </c>
      <c r="H430" s="99">
        <f>H339</f>
        <v>1377592.9</v>
      </c>
      <c r="J430" s="104"/>
      <c r="K430" s="5"/>
      <c r="L430" s="5"/>
    </row>
    <row r="431" spans="1:12" ht="15">
      <c r="A431" s="50"/>
      <c r="B431" s="109" t="s">
        <v>282</v>
      </c>
      <c r="G431" s="99"/>
      <c r="H431" s="99"/>
      <c r="K431" s="5"/>
      <c r="L431" s="5"/>
    </row>
    <row r="432" spans="1:12" ht="15">
      <c r="A432" s="50"/>
      <c r="B432" s="105" t="s">
        <v>283</v>
      </c>
      <c r="C432" s="50"/>
      <c r="G432" s="99"/>
      <c r="H432" s="99"/>
      <c r="K432" s="5"/>
      <c r="L432" s="5"/>
    </row>
    <row r="433" spans="1:12" ht="15">
      <c r="A433" s="105"/>
      <c r="B433" s="105"/>
      <c r="C433" s="105" t="s">
        <v>284</v>
      </c>
      <c r="D433" s="105"/>
      <c r="E433" s="105"/>
      <c r="F433" s="106"/>
      <c r="G433" s="99"/>
      <c r="H433" s="99"/>
      <c r="K433" s="5"/>
      <c r="L433" s="5"/>
    </row>
    <row r="434" spans="1:12" ht="15">
      <c r="A434" s="50"/>
      <c r="B434" s="7" t="s">
        <v>285</v>
      </c>
      <c r="G434" s="99">
        <f>G330</f>
        <v>403472.62</v>
      </c>
      <c r="H434" s="99">
        <f>H330</f>
        <v>187783.74</v>
      </c>
      <c r="K434" s="5"/>
      <c r="L434" s="5"/>
    </row>
    <row r="435" spans="1:12" ht="15">
      <c r="A435" s="50"/>
      <c r="B435" s="109" t="s">
        <v>286</v>
      </c>
      <c r="G435" s="99"/>
      <c r="H435" s="99"/>
      <c r="K435" s="5"/>
      <c r="L435" s="5"/>
    </row>
    <row r="436" spans="1:12" ht="15">
      <c r="A436" s="50"/>
      <c r="B436" s="7" t="s">
        <v>287</v>
      </c>
      <c r="C436" s="105" t="s">
        <v>288</v>
      </c>
      <c r="E436" s="105"/>
      <c r="F436" s="106"/>
      <c r="G436" s="99"/>
      <c r="H436" s="99"/>
      <c r="K436" s="5"/>
      <c r="L436" s="5"/>
    </row>
    <row r="437" spans="1:12" ht="15">
      <c r="A437" s="50"/>
      <c r="B437" s="7" t="s">
        <v>289</v>
      </c>
      <c r="G437" s="99">
        <f>G357</f>
        <v>188664.05</v>
      </c>
      <c r="H437" s="99">
        <f>H357</f>
        <v>158565.8</v>
      </c>
      <c r="K437" s="5"/>
      <c r="L437" s="5"/>
    </row>
    <row r="438" spans="1:12" ht="15">
      <c r="A438" s="50"/>
      <c r="B438" s="109" t="s">
        <v>290</v>
      </c>
      <c r="F438" s="7"/>
      <c r="G438" s="99"/>
      <c r="H438" s="99"/>
      <c r="K438" s="5"/>
      <c r="L438" s="5"/>
    </row>
    <row r="439" spans="1:12" ht="15">
      <c r="A439" s="50"/>
      <c r="B439" s="7" t="s">
        <v>291</v>
      </c>
      <c r="G439" s="99">
        <f>G365</f>
        <v>99282.98</v>
      </c>
      <c r="H439" s="99">
        <f>H365</f>
        <v>99282.98</v>
      </c>
      <c r="K439" s="5"/>
      <c r="L439" s="5"/>
    </row>
    <row r="440" spans="1:12" ht="15">
      <c r="A440" s="50"/>
      <c r="B440" s="7" t="s">
        <v>292</v>
      </c>
      <c r="D440" s="109"/>
      <c r="G440" s="99">
        <f>G370</f>
        <v>1082209.81</v>
      </c>
      <c r="H440" s="99">
        <f>H370</f>
        <v>900000</v>
      </c>
      <c r="K440" s="5"/>
      <c r="L440" s="5"/>
    </row>
    <row r="441" spans="1:12" ht="15">
      <c r="A441" s="50"/>
      <c r="D441" s="109"/>
      <c r="G441" s="99"/>
      <c r="H441" s="99"/>
      <c r="K441" s="5"/>
      <c r="L441" s="5"/>
    </row>
    <row r="442" spans="1:12" ht="15">
      <c r="A442" s="50" t="s">
        <v>293</v>
      </c>
      <c r="B442" s="98"/>
      <c r="C442" s="98"/>
      <c r="D442" s="98"/>
      <c r="E442" s="98"/>
      <c r="F442" s="140"/>
      <c r="G442" s="98"/>
      <c r="H442" s="140"/>
      <c r="K442" s="5"/>
      <c r="L442" s="5"/>
    </row>
    <row r="443" spans="1:12" ht="15">
      <c r="A443" s="50"/>
      <c r="B443" s="98"/>
      <c r="C443" s="98"/>
      <c r="D443" s="98"/>
      <c r="E443" s="98"/>
      <c r="F443" s="140"/>
      <c r="G443" s="98"/>
      <c r="H443" s="140"/>
      <c r="K443" s="5"/>
      <c r="L443" s="5"/>
    </row>
    <row r="444" spans="1:12" ht="14.25">
      <c r="A444" s="7" t="s">
        <v>294</v>
      </c>
      <c r="B444" s="143"/>
      <c r="C444" s="143"/>
      <c r="D444" s="143"/>
      <c r="E444" s="143"/>
      <c r="F444" s="141"/>
      <c r="G444" s="143"/>
      <c r="H444" s="141"/>
      <c r="K444" s="5"/>
      <c r="L444" s="5"/>
    </row>
    <row r="445" spans="2:12" ht="14.25">
      <c r="B445" s="143"/>
      <c r="C445" s="143"/>
      <c r="D445" s="143"/>
      <c r="E445" s="143"/>
      <c r="F445" s="141"/>
      <c r="G445" s="143"/>
      <c r="H445" s="174"/>
      <c r="K445" s="5"/>
      <c r="L445" s="5"/>
    </row>
    <row r="446" spans="1:12" ht="14.25">
      <c r="A446" s="7" t="s">
        <v>295</v>
      </c>
      <c r="B446" s="143"/>
      <c r="C446" s="143"/>
      <c r="D446" s="143"/>
      <c r="E446" s="143"/>
      <c r="F446" s="141"/>
      <c r="G446" s="5">
        <f>2770524.27</f>
        <v>2770524.27</v>
      </c>
      <c r="H446" s="5" t="s">
        <v>98</v>
      </c>
      <c r="K446" s="5"/>
      <c r="L446" s="5"/>
    </row>
    <row r="447" spans="1:12" ht="14.25">
      <c r="A447" s="7" t="s">
        <v>296</v>
      </c>
      <c r="B447" s="143"/>
      <c r="C447" s="143"/>
      <c r="D447" s="143"/>
      <c r="E447" s="143"/>
      <c r="F447" s="141"/>
      <c r="G447" s="5">
        <f>F327</f>
        <v>977983.97</v>
      </c>
      <c r="H447" s="5" t="s">
        <v>98</v>
      </c>
      <c r="I447" s="115"/>
      <c r="K447" s="5"/>
      <c r="L447" s="5"/>
    </row>
    <row r="448" spans="1:12" ht="14.25">
      <c r="A448" s="7" t="s">
        <v>297</v>
      </c>
      <c r="B448" s="143"/>
      <c r="C448" s="143"/>
      <c r="D448" s="143"/>
      <c r="E448" s="143"/>
      <c r="F448" s="141"/>
      <c r="G448" s="5">
        <v>5333.16</v>
      </c>
      <c r="H448" s="5" t="s">
        <v>98</v>
      </c>
      <c r="I448" s="115"/>
      <c r="K448" s="5"/>
      <c r="L448" s="5"/>
    </row>
    <row r="449" spans="2:12" ht="14.25">
      <c r="B449" s="98" t="s">
        <v>298</v>
      </c>
      <c r="C449" s="143"/>
      <c r="D449" s="143"/>
      <c r="E449" s="143"/>
      <c r="F449" s="141"/>
      <c r="G449" s="140">
        <f>SUM(G446:G448)</f>
        <v>3753841.4000000004</v>
      </c>
      <c r="H449" s="114" t="s">
        <v>98</v>
      </c>
      <c r="I449" s="115"/>
      <c r="K449" s="5"/>
      <c r="L449" s="5"/>
    </row>
    <row r="450" spans="2:12" ht="14.25">
      <c r="B450" s="143"/>
      <c r="C450" s="143"/>
      <c r="D450" s="143"/>
      <c r="E450" s="143"/>
      <c r="F450" s="141"/>
      <c r="G450" s="5"/>
      <c r="H450" s="5"/>
      <c r="I450" s="115"/>
      <c r="K450" s="5"/>
      <c r="L450" s="5"/>
    </row>
    <row r="451" spans="1:12" ht="14.25">
      <c r="A451" s="7" t="s">
        <v>299</v>
      </c>
      <c r="B451" s="143"/>
      <c r="C451" s="7" t="s">
        <v>211</v>
      </c>
      <c r="E451" s="143"/>
      <c r="F451" s="141"/>
      <c r="G451" s="5">
        <v>5171.79</v>
      </c>
      <c r="H451" s="5" t="s">
        <v>98</v>
      </c>
      <c r="K451" s="5"/>
      <c r="L451" s="5"/>
    </row>
    <row r="452" spans="2:12" ht="14.25">
      <c r="B452" s="143"/>
      <c r="C452" s="7" t="s">
        <v>217</v>
      </c>
      <c r="E452" s="143"/>
      <c r="F452" s="141"/>
      <c r="G452" s="5">
        <v>1153.29</v>
      </c>
      <c r="H452" s="5" t="s">
        <v>98</v>
      </c>
      <c r="K452" s="5"/>
      <c r="L452" s="5"/>
    </row>
    <row r="453" spans="2:12" s="109" customFormat="1" ht="14.25">
      <c r="B453" s="98" t="s">
        <v>300</v>
      </c>
      <c r="D453" s="98" t="s">
        <v>205</v>
      </c>
      <c r="E453" s="98"/>
      <c r="F453" s="140"/>
      <c r="G453" s="140">
        <f>SUM(G451:G452)</f>
        <v>6325.08</v>
      </c>
      <c r="H453" s="114" t="s">
        <v>98</v>
      </c>
      <c r="I453" s="114"/>
      <c r="J453" s="166"/>
      <c r="K453" s="114"/>
      <c r="L453" s="114"/>
    </row>
    <row r="454" spans="2:12" ht="14.25">
      <c r="B454" s="143"/>
      <c r="C454" s="143"/>
      <c r="D454" s="143"/>
      <c r="E454" s="143"/>
      <c r="F454" s="141"/>
      <c r="G454" s="5"/>
      <c r="H454" s="5"/>
      <c r="K454" s="5"/>
      <c r="L454" s="5"/>
    </row>
    <row r="455" spans="1:12" ht="14.25">
      <c r="A455" s="98" t="s">
        <v>301</v>
      </c>
      <c r="B455" s="98"/>
      <c r="C455" s="98"/>
      <c r="D455" s="98"/>
      <c r="E455" s="98"/>
      <c r="F455" s="140"/>
      <c r="G455" s="140">
        <f>G449+G453</f>
        <v>3760166.4800000004</v>
      </c>
      <c r="H455" s="140" t="s">
        <v>98</v>
      </c>
      <c r="K455" s="5"/>
      <c r="L455" s="5"/>
    </row>
    <row r="456" spans="1:12" ht="14.25">
      <c r="A456" s="98" t="s">
        <v>302</v>
      </c>
      <c r="B456" s="98"/>
      <c r="C456" s="98"/>
      <c r="D456" s="98"/>
      <c r="E456" s="98"/>
      <c r="F456" s="140"/>
      <c r="G456" s="140"/>
      <c r="H456" s="140"/>
      <c r="K456" s="5"/>
      <c r="L456" s="5"/>
    </row>
    <row r="457" spans="1:12" ht="14.25">
      <c r="A457" s="98"/>
      <c r="B457" s="98"/>
      <c r="C457" s="98"/>
      <c r="D457" s="98"/>
      <c r="E457" s="98"/>
      <c r="F457" s="140"/>
      <c r="G457" s="140"/>
      <c r="H457" s="140"/>
      <c r="K457" s="5"/>
      <c r="L457" s="5"/>
    </row>
    <row r="458" spans="1:12" ht="14.25">
      <c r="A458" s="98"/>
      <c r="B458" s="98"/>
      <c r="C458" s="98"/>
      <c r="D458" s="98"/>
      <c r="E458" s="98"/>
      <c r="F458" s="140"/>
      <c r="G458" s="140"/>
      <c r="H458" s="140"/>
      <c r="K458" s="5"/>
      <c r="L458" s="5"/>
    </row>
    <row r="459" spans="1:12" ht="15">
      <c r="A459" s="175" t="s">
        <v>303</v>
      </c>
      <c r="B459" s="176"/>
      <c r="C459" s="176"/>
      <c r="D459" s="176"/>
      <c r="E459" s="176"/>
      <c r="F459" s="176"/>
      <c r="G459" s="176"/>
      <c r="H459" s="140"/>
      <c r="K459" s="5"/>
      <c r="L459" s="5"/>
    </row>
    <row r="460" spans="1:12" ht="29.25" customHeight="1">
      <c r="A460" s="100"/>
      <c r="B460" s="98"/>
      <c r="C460" s="98"/>
      <c r="D460" s="98"/>
      <c r="E460" s="98"/>
      <c r="F460" s="140"/>
      <c r="G460" s="147" t="s">
        <v>182</v>
      </c>
      <c r="H460" s="147" t="s">
        <v>183</v>
      </c>
      <c r="K460" s="5"/>
      <c r="L460" s="5"/>
    </row>
    <row r="461" spans="1:10" s="105" customFormat="1" ht="14.25">
      <c r="A461" s="109"/>
      <c r="F461" s="106"/>
      <c r="G461" s="106"/>
      <c r="H461" s="106"/>
      <c r="I461" s="106"/>
      <c r="J461" s="108"/>
    </row>
    <row r="462" spans="1:10" s="105" customFormat="1" ht="14.25">
      <c r="A462" s="109"/>
      <c r="F462" s="106"/>
      <c r="G462" s="140">
        <f>G464+G465+G466+G467</f>
        <v>4382101.609999999</v>
      </c>
      <c r="H462" s="140">
        <f>H464+H465+H466+H467</f>
        <v>4012379.83</v>
      </c>
      <c r="I462" s="106"/>
      <c r="J462" s="108"/>
    </row>
    <row r="463" spans="1:10" s="105" customFormat="1" ht="14.25">
      <c r="A463" s="109"/>
      <c r="B463" s="105" t="s">
        <v>304</v>
      </c>
      <c r="F463" s="106"/>
      <c r="G463" s="106"/>
      <c r="H463" s="106"/>
      <c r="I463" s="106"/>
      <c r="J463" s="108"/>
    </row>
    <row r="464" spans="2:8" ht="14.25">
      <c r="B464" s="7" t="s">
        <v>305</v>
      </c>
      <c r="G464" s="5">
        <v>4124049.15</v>
      </c>
      <c r="H464" s="5">
        <f>3711952.71</f>
        <v>3711952.71</v>
      </c>
    </row>
    <row r="465" spans="2:8" ht="14.25">
      <c r="B465" s="7" t="s">
        <v>306</v>
      </c>
      <c r="G465" s="5">
        <f>19545.23</f>
        <v>19545.23</v>
      </c>
      <c r="H465" s="5">
        <f>20343.99</f>
        <v>20343.99</v>
      </c>
    </row>
    <row r="466" spans="2:8" ht="14.25">
      <c r="B466" s="7" t="s">
        <v>307</v>
      </c>
      <c r="G466" s="5">
        <f>238514.88-286</f>
        <v>238228.88</v>
      </c>
      <c r="H466" s="5">
        <f>117159.56+1431+76.54+161026.76</f>
        <v>279693.86</v>
      </c>
    </row>
    <row r="467" spans="2:8" ht="14.25">
      <c r="B467" s="7" t="s">
        <v>308</v>
      </c>
      <c r="G467" s="5">
        <v>278.35</v>
      </c>
      <c r="H467" s="5">
        <v>389.27</v>
      </c>
    </row>
    <row r="468" spans="7:8" ht="14.25">
      <c r="G468" s="5"/>
      <c r="H468" s="5"/>
    </row>
    <row r="469" spans="7:8" ht="14.25">
      <c r="G469" s="5"/>
      <c r="H469" s="5"/>
    </row>
    <row r="470" spans="2:8" ht="15">
      <c r="B470" s="50" t="s">
        <v>309</v>
      </c>
      <c r="C470" s="50"/>
      <c r="D470" s="50"/>
      <c r="E470" s="50"/>
      <c r="F470" s="99"/>
      <c r="G470" s="99">
        <v>183666.38</v>
      </c>
      <c r="H470" s="99">
        <v>264729.23</v>
      </c>
    </row>
    <row r="471" spans="2:8" ht="15">
      <c r="B471" s="50" t="s">
        <v>310</v>
      </c>
      <c r="C471" s="50"/>
      <c r="D471" s="50"/>
      <c r="E471" s="50"/>
      <c r="F471" s="99"/>
      <c r="G471" s="99">
        <v>4198435.23</v>
      </c>
      <c r="H471" s="99">
        <v>3747650.6</v>
      </c>
    </row>
    <row r="472" spans="2:8" ht="15">
      <c r="B472" s="50"/>
      <c r="C472" s="50"/>
      <c r="D472" s="50"/>
      <c r="E472" s="50"/>
      <c r="F472" s="99"/>
      <c r="G472" s="99"/>
      <c r="H472" s="99"/>
    </row>
    <row r="473" spans="2:8" ht="15">
      <c r="B473" s="7" t="s">
        <v>311</v>
      </c>
      <c r="C473" s="50"/>
      <c r="D473" s="50"/>
      <c r="E473" s="50"/>
      <c r="F473" s="99"/>
      <c r="G473" s="156"/>
      <c r="H473" s="99"/>
    </row>
    <row r="475" spans="2:8" ht="15">
      <c r="B475" s="50"/>
      <c r="C475" s="50"/>
      <c r="D475" s="50"/>
      <c r="E475" s="50"/>
      <c r="F475" s="99"/>
      <c r="G475" s="99"/>
      <c r="H475" s="99"/>
    </row>
    <row r="476" spans="6:9" ht="14.25">
      <c r="F476" s="7"/>
      <c r="I476" s="7"/>
    </row>
    <row r="477" spans="6:9" ht="14.25">
      <c r="F477" s="7"/>
      <c r="I477" s="7"/>
    </row>
    <row r="478" spans="6:9" ht="14.25">
      <c r="F478" s="7"/>
      <c r="I478" s="7"/>
    </row>
    <row r="479" spans="6:9" ht="14.25">
      <c r="F479" s="7"/>
      <c r="I479" s="7"/>
    </row>
    <row r="480" spans="6:9" ht="14.25">
      <c r="F480" s="7"/>
      <c r="I480" s="7"/>
    </row>
    <row r="481" spans="6:9" ht="14.25">
      <c r="F481" s="7"/>
      <c r="I481" s="7"/>
    </row>
    <row r="482" spans="6:9" ht="14.25">
      <c r="F482" s="7"/>
      <c r="I482" s="7"/>
    </row>
    <row r="483" spans="6:9" ht="14.25">
      <c r="F483" s="7"/>
      <c r="I483" s="7"/>
    </row>
    <row r="484" spans="6:9" ht="14.25">
      <c r="F484" s="7"/>
      <c r="I484" s="7"/>
    </row>
    <row r="486" spans="6:9" ht="14.25">
      <c r="F486" s="7"/>
      <c r="I486" s="7"/>
    </row>
    <row r="487" spans="6:9" ht="14.25">
      <c r="F487" s="7"/>
      <c r="I487" s="7"/>
    </row>
    <row r="489" spans="6:9" ht="14.25">
      <c r="F489" s="7"/>
      <c r="I489" s="7"/>
    </row>
    <row r="490" spans="6:9" ht="14.25">
      <c r="F490" s="7"/>
      <c r="I490" s="7"/>
    </row>
    <row r="491" spans="6:9" ht="14.25">
      <c r="F491" s="7"/>
      <c r="I491" s="7"/>
    </row>
    <row r="492" spans="6:9" ht="14.25">
      <c r="F492" s="7"/>
      <c r="I492" s="7"/>
    </row>
    <row r="494" spans="6:9" ht="14.25">
      <c r="F494" s="7"/>
      <c r="I494" s="7"/>
    </row>
    <row r="495" spans="6:9" ht="14.25">
      <c r="F495" s="7"/>
      <c r="I495" s="7"/>
    </row>
    <row r="496" spans="6:9" ht="14.25">
      <c r="F496" s="7"/>
      <c r="I496" s="7"/>
    </row>
    <row r="497" spans="6:9" ht="14.25">
      <c r="F497" s="7"/>
      <c r="I497" s="7"/>
    </row>
    <row r="498" spans="6:9" ht="14.25">
      <c r="F498" s="7"/>
      <c r="I498" s="7"/>
    </row>
    <row r="500" spans="6:9" ht="14.25">
      <c r="F500" s="7"/>
      <c r="I500" s="7"/>
    </row>
    <row r="501" spans="6:9" ht="14.25">
      <c r="F501" s="7"/>
      <c r="I501" s="7"/>
    </row>
    <row r="503" spans="6:9" ht="14.25">
      <c r="F503" s="7"/>
      <c r="I503" s="7"/>
    </row>
    <row r="505" spans="6:9" ht="14.25">
      <c r="F505" s="7"/>
      <c r="I505" s="7"/>
    </row>
    <row r="506" spans="6:9" ht="14.25">
      <c r="F506" s="7"/>
      <c r="I506" s="7"/>
    </row>
    <row r="507" spans="6:9" ht="14.25">
      <c r="F507" s="7"/>
      <c r="I507" s="7"/>
    </row>
    <row r="508" spans="6:9" ht="14.25">
      <c r="F508" s="7"/>
      <c r="I508" s="7"/>
    </row>
    <row r="509" spans="6:9" ht="14.25">
      <c r="F509" s="7"/>
      <c r="I509" s="7"/>
    </row>
    <row r="510" spans="6:9" ht="14.25">
      <c r="F510" s="7"/>
      <c r="I510" s="7"/>
    </row>
    <row r="511" spans="6:9" ht="14.25">
      <c r="F511" s="7"/>
      <c r="I511" s="7"/>
    </row>
    <row r="512" spans="6:9" ht="14.25">
      <c r="F512" s="7"/>
      <c r="I512" s="7"/>
    </row>
    <row r="513" spans="6:9" ht="14.25">
      <c r="F513" s="7"/>
      <c r="I513" s="7"/>
    </row>
    <row r="514" spans="6:9" ht="14.25">
      <c r="F514" s="7"/>
      <c r="I514" s="7"/>
    </row>
    <row r="515" spans="6:9" ht="14.25">
      <c r="F515" s="7"/>
      <c r="I515" s="7"/>
    </row>
    <row r="516" spans="6:9" ht="14.25">
      <c r="F516" s="7"/>
      <c r="I516" s="7"/>
    </row>
    <row r="517" spans="6:9" ht="14.25">
      <c r="F517" s="7"/>
      <c r="I517" s="7"/>
    </row>
    <row r="518" spans="6:9" ht="14.25">
      <c r="F518" s="7"/>
      <c r="I518" s="7"/>
    </row>
    <row r="519" spans="6:9" ht="14.25">
      <c r="F519" s="7"/>
      <c r="I519" s="7"/>
    </row>
    <row r="520" spans="6:9" ht="14.25">
      <c r="F520" s="7"/>
      <c r="I520" s="7"/>
    </row>
  </sheetData>
  <mergeCells count="41">
    <mergeCell ref="A459:G459"/>
    <mergeCell ref="A51:E51"/>
    <mergeCell ref="A52:E52"/>
    <mergeCell ref="B53:E53"/>
    <mergeCell ref="A308:B308"/>
    <mergeCell ref="A42:E42"/>
    <mergeCell ref="A48:E48"/>
    <mergeCell ref="A49:E49"/>
    <mergeCell ref="B50:E50"/>
    <mergeCell ref="A35:E35"/>
    <mergeCell ref="A38:E38"/>
    <mergeCell ref="A39:E39"/>
    <mergeCell ref="A41:E41"/>
    <mergeCell ref="A30:E30"/>
    <mergeCell ref="A31:E31"/>
    <mergeCell ref="A32:E32"/>
    <mergeCell ref="A33:E33"/>
    <mergeCell ref="A25:E25"/>
    <mergeCell ref="A26:E26"/>
    <mergeCell ref="A27:E27"/>
    <mergeCell ref="A29:E29"/>
    <mergeCell ref="A21:E21"/>
    <mergeCell ref="A22:E22"/>
    <mergeCell ref="A23:E23"/>
    <mergeCell ref="A24:E24"/>
    <mergeCell ref="A17:E17"/>
    <mergeCell ref="A18:E18"/>
    <mergeCell ref="A19:E19"/>
    <mergeCell ref="A20:E20"/>
    <mergeCell ref="A13:E13"/>
    <mergeCell ref="A14:E14"/>
    <mergeCell ref="A15:E15"/>
    <mergeCell ref="A16:E16"/>
    <mergeCell ref="A8:E8"/>
    <mergeCell ref="A10:E10"/>
    <mergeCell ref="A11:E11"/>
    <mergeCell ref="A12:E12"/>
    <mergeCell ref="A4:E4"/>
    <mergeCell ref="A5:E5"/>
    <mergeCell ref="A6:E6"/>
    <mergeCell ref="A7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gzgorzelska</dc:creator>
  <cp:keywords/>
  <dc:description/>
  <cp:lastModifiedBy>gzgorzelska</cp:lastModifiedBy>
  <dcterms:created xsi:type="dcterms:W3CDTF">2016-12-12T11:09:45Z</dcterms:created>
  <dcterms:modified xsi:type="dcterms:W3CDTF">2016-12-12T11:10:16Z</dcterms:modified>
  <cp:category/>
  <cp:version/>
  <cp:contentType/>
  <cp:contentStatus/>
</cp:coreProperties>
</file>