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Aktywa 2015" sheetId="1" r:id="rId1"/>
    <sheet name="Pasywa 2015" sheetId="2" r:id="rId2"/>
    <sheet name="Rachunek wyników 2015" sheetId="3" r:id="rId3"/>
    <sheet name="Przepływy 2015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<sst xmlns="http://schemas.openxmlformats.org/spreadsheetml/2006/main" count="364" uniqueCount="244">
  <si>
    <t>SPZOZ   Wieluń</t>
  </si>
  <si>
    <t>Sprawozdanie finansowe za rok 2015</t>
  </si>
  <si>
    <t>BILANS - AKTYWA</t>
  </si>
  <si>
    <t>Lp.</t>
  </si>
  <si>
    <t>Wyszczególnienie</t>
  </si>
  <si>
    <t>Nr 
noty</t>
  </si>
  <si>
    <t>Stan na 31.12.2015 r.</t>
  </si>
  <si>
    <t>Stan na 31.12.2014 r.</t>
  </si>
  <si>
    <t>A.</t>
  </si>
  <si>
    <t>Aktywa trwałe</t>
  </si>
  <si>
    <t>1-11</t>
  </si>
  <si>
    <t>I.</t>
  </si>
  <si>
    <t>Wartości niematerialne i prawne</t>
  </si>
  <si>
    <t>1-2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</si>
  <si>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</si>
  <si>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</si>
  <si>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</si>
  <si>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</si>
  <si>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</si>
  <si>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</si>
  <si>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</si>
  <si>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</si>
  <si>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1,2</t>
  </si>
  <si>
    <t>II.</t>
  </si>
  <si>
    <t>Rzeczowe aktywa trwałe</t>
  </si>
  <si>
    <t>Środki trwałe</t>
  </si>
  <si>
    <t>3-9</t>
  </si>
  <si>
    <t>a) grunty (w tym prawo użytkowania wieczystego gruntu)</t>
  </si>
  <si>
    <t>3,4,9</t>
  </si>
  <si>
    <t>b) budynki, lokale i obiekty inżynierii lądowej i wodnej</t>
  </si>
  <si>
    <t>3,4,8,9</t>
  </si>
  <si>
    <t>c) urządzenia techniczne i maszyny</t>
  </si>
  <si>
    <t>d) środki transportu</t>
  </si>
  <si>
    <t>e) inne środki trwałe</t>
  </si>
  <si>
    <t>Środki trwałe w budowie</t>
  </si>
  <si>
    <t>5</t>
  </si>
  <si>
    <t>Zaliczki na środki trwałe w budowie</t>
  </si>
  <si>
    <t>6</t>
  </si>
  <si>
    <t>III.</t>
  </si>
  <si>
    <t>Należności długoterminowe</t>
  </si>
  <si>
    <t>IV.</t>
  </si>
  <si>
    <t>Inwestycje długoterminowe</t>
  </si>
  <si>
    <t>10-11</t>
  </si>
  <si>
    <t>V.</t>
  </si>
  <si>
    <t>Długoterminowe rozliczenia międzyokresowe</t>
  </si>
  <si>
    <t>20</t>
  </si>
  <si>
    <t>Aktywa z tyt.odroczonego podatku dochodowego</t>
  </si>
  <si>
    <t>20,21</t>
  </si>
  <si>
    <t>Inne rozliczenia międzyokresowe</t>
  </si>
  <si>
    <t>B.</t>
  </si>
  <si>
    <t>Aktywa obrotowe</t>
  </si>
  <si>
    <t>Zapasy</t>
  </si>
  <si>
    <t>12-13</t>
  </si>
  <si>
    <t>Materiały</t>
  </si>
  <si>
    <t>12,13</t>
  </si>
  <si>
    <t>Półprodukty i produkty w toku</t>
  </si>
  <si>
    <t>Należności krótkoterminowe</t>
  </si>
  <si>
    <t>14-15</t>
  </si>
  <si>
    <t>Należności od jednostek powiązanych</t>
  </si>
  <si>
    <t>Należności od pozostałych jednostek</t>
  </si>
  <si>
    <t>a) z tytułu dostaw i usług, o okresie spłaty:</t>
  </si>
  <si>
    <t>- do 12 miesięcy</t>
  </si>
  <si>
    <t>- powyżej 12 miesięcy</t>
  </si>
  <si>
    <t>b) z tytułu podatków, dotacji, ceł, ubezpieczeń społecznych i zdrowotnych oraz innych świadczeń</t>
  </si>
  <si>
    <t>c) inne</t>
  </si>
  <si>
    <t>d) dochodzone na drodze sądowej</t>
  </si>
  <si>
    <t>Inwestycje krótkoterminowe</t>
  </si>
  <si>
    <t>Krótkoterminowe aktywa finansowe</t>
  </si>
  <si>
    <t>a) środki pieniężne i inne aktywa pieniężne</t>
  </si>
  <si>
    <t>- środki pieniężne w kasie i na rachunkach</t>
  </si>
  <si>
    <t>- inne środki pieniężne</t>
  </si>
  <si>
    <t>- inne aktywa pieniężne</t>
  </si>
  <si>
    <t>Inne inwestycje krótkoterminowe</t>
  </si>
  <si>
    <t>Krótkoterminowe rozliczenia międzyokresowe</t>
  </si>
  <si>
    <t xml:space="preserve"> Aktywa razem</t>
  </si>
  <si>
    <t>Wieluń, dnia 2016.03.25</t>
  </si>
  <si>
    <t>BILANS - PASYWA</t>
  </si>
  <si>
    <t xml:space="preserve"> A.</t>
  </si>
  <si>
    <t>Kapitał (fundusz) własny</t>
  </si>
  <si>
    <t>Kapitał (fundusz) podstawowy ( założycielski)</t>
  </si>
  <si>
    <t>16</t>
  </si>
  <si>
    <t>Kapitał (fundusz) zapasowy ( zakładu)</t>
  </si>
  <si>
    <t>Kapitał (fundusz) z aktualizacji wyceny</t>
  </si>
  <si>
    <t>Pozostałe kapitały (fundusze) rezerwowe</t>
  </si>
  <si>
    <t>Zysk (strata) z lat ubiegłych</t>
  </si>
  <si>
    <t>VI.</t>
  </si>
  <si>
    <t>Zysk (strata) netto</t>
  </si>
  <si>
    <t>17</t>
  </si>
  <si>
    <t>VII.</t>
  </si>
  <si>
    <t>Odpisy z zysku netto w ciągu roku obrotowego (wielkość ujemna)</t>
  </si>
  <si>
    <t xml:space="preserve"> B.</t>
  </si>
  <si>
    <t>Zobowiązania i rezerwy na zobowiązania</t>
  </si>
  <si>
    <t>Rezerwy na zobowiązania</t>
  </si>
  <si>
    <t>Rezerwa z tytułu odroczonego podatku dochodowego</t>
  </si>
  <si>
    <t>Rezerwa na świadczenia emerytalne                                                                                                  i podobne</t>
  </si>
  <si>
    <t>18</t>
  </si>
  <si>
    <t>- długoterminowa</t>
  </si>
  <si>
    <t>- krótkoterminowa</t>
  </si>
  <si>
    <t>Pozostałe rezerwy</t>
  </si>
  <si>
    <t>- długoterminowe</t>
  </si>
  <si>
    <t>- krótkoterminowe</t>
  </si>
  <si>
    <t>Zobowiązania długoterminowe</t>
  </si>
  <si>
    <t>19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</si>
  <si>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</si>
  <si>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</si>
  <si>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</si>
  <si>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</si>
  <si>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</si>
  <si>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inne</t>
  </si>
  <si>
    <t>Zobowiazania krótkoterminowe</t>
  </si>
  <si>
    <t>a) z tytułu dostaw i usług, o okresie wymagalności:</t>
  </si>
  <si>
    <t>b) inne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</si>
  <si>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</si>
  <si>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</si>
  <si>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</si>
  <si>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</si>
  <si>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</si>
  <si>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</si>
  <si>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</si>
  <si>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</t>
  </si>
  <si>
    <t>Ujemna wartość firmy</t>
  </si>
  <si>
    <t xml:space="preserve"> Pasywa razem</t>
  </si>
  <si>
    <t>Sprawdzenie</t>
  </si>
  <si>
    <t>aktywa</t>
  </si>
  <si>
    <t>pasywa</t>
  </si>
  <si>
    <t>róznica</t>
  </si>
  <si>
    <t>RACHUNEK ZYSKÓW I STRAT</t>
  </si>
  <si>
    <t>Wykonanie za okres</t>
  </si>
  <si>
    <t>1.01.-31.12.2015 r.</t>
  </si>
  <si>
    <t>1.01.-31.12.2014 r.</t>
  </si>
  <si>
    <t>Przychody netto ze sprzedaży                                                                                                               i zrównane z nimi, w tym:</t>
  </si>
  <si>
    <t>25</t>
  </si>
  <si>
    <t>- od jednostek powiązanych</t>
  </si>
  <si>
    <t>Przychody netto ze sprzedaży produktów</t>
  </si>
  <si>
    <t>Zmiana stanu produktów (zwiększenie - wartość dodatnia, zmniejszenie - wartość ujemna)</t>
  </si>
  <si>
    <t>Koszt wytworzenia produktów na własne potrzeby jednostki</t>
  </si>
  <si>
    <t>Przychody netto ze sprzedaży towarów i materiałów</t>
  </si>
  <si>
    <t>Przychody z tytułu prowadzenia rezydentur i staży podyplomowych, kurs ratowników</t>
  </si>
  <si>
    <t>Koszty działalności operacyjnej</t>
  </si>
  <si>
    <t>26</t>
  </si>
  <si>
    <t>Amortyzacja</t>
  </si>
  <si>
    <t>Zużycie materiałów i energii</t>
  </si>
  <si>
    <t>Usługi obce</t>
  </si>
  <si>
    <t>Podatki i opłaty, w tym:</t>
  </si>
  <si>
    <t xml:space="preserve"> - podatek akcyzowy</t>
  </si>
  <si>
    <t>Wynagrodzenia</t>
  </si>
  <si>
    <t>Ubezpieczenia społeczne i inne świadczenia</t>
  </si>
  <si>
    <t>Pozostałe koszty rodzajowe</t>
  </si>
  <si>
    <t>VIII.</t>
  </si>
  <si>
    <t>Wartość sprzedanych towarów i materiałów</t>
  </si>
  <si>
    <t>C.</t>
  </si>
  <si>
    <t>Zysk (strata) ze sprzedaży (A-B)</t>
  </si>
  <si>
    <t>D.</t>
  </si>
  <si>
    <t>Pozostałe przychody operacyjne</t>
  </si>
  <si>
    <t>27</t>
  </si>
  <si>
    <t>Zysk ze zbycia niefinansowych aktywów trwałych</t>
  </si>
  <si>
    <t>Dotacje</t>
  </si>
  <si>
    <t>Aktualizacja wartości aktywów niefinansowych</t>
  </si>
  <si>
    <t>Inne przychody operacyjne</t>
  </si>
  <si>
    <t>E.</t>
  </si>
  <si>
    <t>Pozostałe koszty operacyjne</t>
  </si>
  <si>
    <t>28</t>
  </si>
  <si>
    <t>Strata ze zbycia niefinansowych aktywów trwałych</t>
  </si>
  <si>
    <t>Inne koszty operacyjne</t>
  </si>
  <si>
    <t>F.</t>
  </si>
  <si>
    <t>Zysk (strata) z działalności operacyjnej (C+D-E)</t>
  </si>
  <si>
    <t>G.</t>
  </si>
  <si>
    <t>Przychody finansowe</t>
  </si>
  <si>
    <t>29</t>
  </si>
  <si>
    <t>Dywidendy i udziały w zyskach, w tym:</t>
  </si>
  <si>
    <t>Odsetki,  w tym:</t>
  </si>
  <si>
    <t>Zysk z tytułu rozchodu aktywów finansowych</t>
  </si>
  <si>
    <t>Aktualizacja wartości aktywów finansowych</t>
  </si>
  <si>
    <t xml:space="preserve">V. </t>
  </si>
  <si>
    <t>Inne</t>
  </si>
  <si>
    <t>H.</t>
  </si>
  <si>
    <t>Koszty finansowe</t>
  </si>
  <si>
    <t>30</t>
  </si>
  <si>
    <t>Odsetki</t>
  </si>
  <si>
    <t>- dla jednostek powiązanych</t>
  </si>
  <si>
    <t>Strata z tytułu rozchodu aktywów finansowych</t>
  </si>
  <si>
    <t>Zysk (strata) brutto ( F+G-H)</t>
  </si>
  <si>
    <t>J.</t>
  </si>
  <si>
    <t>Podatek dochodowy</t>
  </si>
  <si>
    <t>K.</t>
  </si>
  <si>
    <t>Pozostałe obowiązkowe zmniejszenia zysku (zwiększenia straty)</t>
  </si>
  <si>
    <t>L.</t>
  </si>
  <si>
    <t>Zysk ( strata) netto ( I-J-K0</t>
  </si>
  <si>
    <t>sprawdzenie</t>
  </si>
  <si>
    <t>zysk (strata) netto w bilansie</t>
  </si>
  <si>
    <t>zysk (strata) netto w rachunku zysków i strat</t>
  </si>
  <si>
    <t>różnica</t>
  </si>
  <si>
    <t>Rachunek przepływów pieniężnych</t>
  </si>
  <si>
    <t>A</t>
  </si>
  <si>
    <t>Przepływy środków pieniężnych z działalności operacyjnej</t>
  </si>
  <si>
    <t>I</t>
  </si>
  <si>
    <t>II</t>
  </si>
  <si>
    <t>Korekty razem</t>
  </si>
  <si>
    <t>1</t>
  </si>
  <si>
    <t>2</t>
  </si>
  <si>
    <t>Zyski (straty) z tytułu różnic kursowych</t>
  </si>
  <si>
    <t>3</t>
  </si>
  <si>
    <t>Odsetki i udziały w zyskach (dywidendy)</t>
  </si>
  <si>
    <t>4</t>
  </si>
  <si>
    <t>Zysk (strata) z działalności inwestycyjnej</t>
  </si>
  <si>
    <t>Zmiana stanu rezerw</t>
  </si>
  <si>
    <t>Zmiana stanu zapasów</t>
  </si>
  <si>
    <t>7</t>
  </si>
  <si>
    <t>Zmiana stanu należności</t>
  </si>
  <si>
    <t>8</t>
  </si>
  <si>
    <t xml:space="preserve">Zmiana stanu zobowiązań krótkoterminowych, z wyjątkiem kredytów i pożyczek </t>
  </si>
  <si>
    <t>9</t>
  </si>
  <si>
    <t>Zmiana stanu rozliczeń międzyokresowych</t>
  </si>
  <si>
    <t>10</t>
  </si>
  <si>
    <t>Inne korekty</t>
  </si>
  <si>
    <t>III</t>
  </si>
  <si>
    <t>Przepływy pieniężne netto z działalności operacyjnej (I+/-II)</t>
  </si>
  <si>
    <t>B</t>
  </si>
  <si>
    <t>Przepływy środków pieniężnych z działalności inwestycyjnej</t>
  </si>
  <si>
    <t>Wpływy</t>
  </si>
  <si>
    <t>Zbycie wartości niematerialnych i prawnych oraz rzeczowych aktywów trwalych</t>
  </si>
  <si>
    <t>Zbycie inwestycji w nieruchomości oraz wartości niematerilane i prawne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</si>
  <si>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</si>
  <si>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</si>
  <si>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</si>
  <si>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</si>
  <si>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Inne wydatki inwestycyjne</t>
  </si>
  <si>
    <t>Przepływy pieniężne netto z działalności inwestycyjnej (I-II)</t>
  </si>
  <si>
    <t>C</t>
  </si>
  <si>
    <t>Przeplywy środków pieniężnych z działalności finansowej</t>
  </si>
  <si>
    <t>Kredyty i pożyczki</t>
  </si>
  <si>
    <t>Inne wpływy finansowe</t>
  </si>
  <si>
    <t>Spłaty kredytów i pożyczek</t>
  </si>
  <si>
    <t>Przepływy pieniężne netto z działalności finansowej (I-II)</t>
  </si>
  <si>
    <t>D</t>
  </si>
  <si>
    <t>Przepływy pieniężne netto razem (A.III+/-B.III+/-C.III)</t>
  </si>
  <si>
    <t>E</t>
  </si>
  <si>
    <t>Bilansowa zmiana stanu środków pieniężnych, w tym:</t>
  </si>
  <si>
    <t>- zmiana stanu środków pieniężnych z tytułu różnic kursowych</t>
  </si>
  <si>
    <t>Środki pieniężne na początek okresu</t>
  </si>
  <si>
    <t>Środki pieniężne na koniec okresu (F+/-D), w tym</t>
  </si>
  <si>
    <t>- o ograniczonej możliwości dysponowania</t>
  </si>
  <si>
    <t>Rachunek przepływów - środki pieniężne na koniec okresu</t>
  </si>
  <si>
    <t>Bilans - środki pieniężne i inne aktywa pieniężne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</si>
</sst>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 vertical="center"/>
      <protection locked="0"/>
    </xf>
    <xf numFmtId="4" fontId="2" fillId="0" borderId="0">
      <alignment horizontal="centerContinuous" vertical="center"/>
      <protection locked="0"/>
    </xf>
    <xf numFmtId="1" fontId="6" fillId="0" borderId="0" applyBorder="0">
      <alignment horizontal="left" vertical="center"/>
      <protection locked="0"/>
    </xf>
    <xf numFmtId="0" fontId="3" fillId="0" borderId="0" applyBorder="0">
      <alignment vertical="center" wrapText="1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1" applyBorder="0">
      <alignment horizontal="right" vertical="center" wrapText="1"/>
      <protection locked="0"/>
    </xf>
    <xf numFmtId="4" fontId="3" fillId="0" borderId="1" applyBorder="0">
      <alignment horizontal="right" vertical="center" wrapText="1"/>
      <protection/>
    </xf>
    <xf numFmtId="4" fontId="3" fillId="0" borderId="1">
      <alignment horizontal="right" vertical="center" wrapText="1"/>
      <protection locked="0"/>
    </xf>
    <xf numFmtId="0" fontId="3" fillId="2" borderId="2" applyBorder="0">
      <alignment horizontal="center" vertical="center" wrapText="1"/>
      <protection locked="0"/>
    </xf>
    <xf numFmtId="0" fontId="0" fillId="0" borderId="1" applyBorder="0">
      <alignment horizontal="center" vertical="center"/>
      <protection locked="0"/>
    </xf>
    <xf numFmtId="1" fontId="0" fillId="0" borderId="3">
      <alignment horizontal="center" vertical="center"/>
      <protection locked="0"/>
    </xf>
    <xf numFmtId="1" fontId="3" fillId="0" borderId="3" applyBorder="0">
      <alignment horizontal="center" vertical="center"/>
      <protection locked="0"/>
    </xf>
    <xf numFmtId="9" fontId="0" fillId="0" borderId="0" applyFont="0" applyFill="0" applyBorder="0" applyAlignment="0" applyProtection="0"/>
    <xf numFmtId="4" fontId="3" fillId="0" borderId="4" applyBorder="0">
      <alignment horizontal="centerContinuous" vertical="center" wrapText="1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4" fillId="0" borderId="1" applyBorder="0">
      <alignment vertical="center" wrapText="1"/>
      <protection locked="0"/>
    </xf>
    <xf numFmtId="0" fontId="5" fillId="0" borderId="1" applyBorder="0">
      <alignment vertical="center" wrapText="1"/>
      <protection locked="0"/>
    </xf>
  </cellStyleXfs>
  <cellXfs count="125">
    <xf numFmtId="0" fontId="0" fillId="0" borderId="0" xfId="0" applyAlignment="1">
      <alignment/>
    </xf>
    <xf numFmtId="4" fontId="1" fillId="0" borderId="0" xfId="15" applyFont="1" applyBorder="1">
      <alignment vertical="center"/>
      <protection locked="0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" fillId="0" borderId="0" xfId="15" applyBorder="1">
      <alignment vertical="center"/>
      <protection locked="0"/>
    </xf>
    <xf numFmtId="4" fontId="2" fillId="0" borderId="0" xfId="16">
      <alignment horizontal="centerContinuous" vertical="center"/>
      <protection locked="0"/>
    </xf>
    <xf numFmtId="0" fontId="3" fillId="2" borderId="2" xfId="24" applyBorder="1">
      <alignment horizontal="center" vertical="center" wrapText="1"/>
      <protection locked="0"/>
    </xf>
    <xf numFmtId="0" fontId="3" fillId="2" borderId="5" xfId="24" applyBorder="1">
      <alignment horizontal="center" vertical="center" wrapText="1"/>
      <protection locked="0"/>
    </xf>
    <xf numFmtId="0" fontId="3" fillId="2" borderId="6" xfId="24" applyFont="1" applyBorder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1" fontId="3" fillId="0" borderId="3" xfId="27" applyBorder="1">
      <alignment horizontal="center" vertical="center"/>
      <protection locked="0"/>
    </xf>
    <xf numFmtId="4" fontId="4" fillId="0" borderId="1" xfId="32" applyFont="1" applyBorder="1">
      <alignment vertical="center" wrapText="1"/>
      <protection locked="0"/>
    </xf>
    <xf numFmtId="49" fontId="3" fillId="0" borderId="1" xfId="25" applyNumberFormat="1" applyFont="1" applyBorder="1">
      <alignment horizontal="center" vertical="center"/>
      <protection locked="0"/>
    </xf>
    <xf numFmtId="4" fontId="3" fillId="0" borderId="7" xfId="22" applyBorder="1">
      <alignment horizontal="right" vertical="center" wrapText="1"/>
      <protection/>
    </xf>
    <xf numFmtId="4" fontId="4" fillId="0" borderId="1" xfId="32" applyBorder="1">
      <alignment vertical="center" wrapText="1"/>
      <protection locked="0"/>
    </xf>
    <xf numFmtId="1" fontId="0" fillId="0" borderId="3" xfId="26" applyBorder="1">
      <alignment horizontal="center" vertical="center"/>
      <protection locked="0"/>
    </xf>
    <xf numFmtId="0" fontId="5" fillId="0" borderId="1" xfId="33" applyFont="1" applyBorder="1">
      <alignment vertical="center" wrapText="1"/>
      <protection locked="0"/>
    </xf>
    <xf numFmtId="49" fontId="0" fillId="0" borderId="1" xfId="25" applyNumberFormat="1" applyBorder="1">
      <alignment horizontal="center" vertical="center"/>
      <protection locked="0"/>
    </xf>
    <xf numFmtId="4" fontId="0" fillId="0" borderId="7" xfId="21" applyBorder="1">
      <alignment horizontal="right" vertical="center" wrapText="1"/>
      <protection locked="0"/>
    </xf>
    <xf numFmtId="0" fontId="5" fillId="0" borderId="1" xfId="33" applyBorder="1">
      <alignment vertical="center" wrapText="1"/>
      <protection locked="0"/>
    </xf>
    <xf numFmtId="1" fontId="6" fillId="0" borderId="0" xfId="17">
      <alignment horizontal="left" vertical="center"/>
      <protection locked="0"/>
    </xf>
    <xf numFmtId="49" fontId="0" fillId="0" borderId="1" xfId="25" applyNumberFormat="1" applyFont="1" applyBorder="1">
      <alignment horizontal="center" vertical="center"/>
      <protection locked="0"/>
    </xf>
    <xf numFmtId="0" fontId="5" fillId="0" borderId="1" xfId="33" applyFont="1" applyBorder="1">
      <alignment vertical="center" wrapText="1"/>
      <protection locked="0"/>
    </xf>
    <xf numFmtId="4" fontId="0" fillId="0" borderId="0" xfId="0" applyNumberFormat="1" applyAlignment="1">
      <alignment/>
    </xf>
    <xf numFmtId="0" fontId="0" fillId="0" borderId="1" xfId="33" applyFont="1" applyBorder="1">
      <alignment vertical="center" wrapText="1"/>
      <protection locked="0"/>
    </xf>
    <xf numFmtId="49" fontId="3" fillId="0" borderId="1" xfId="25" applyNumberFormat="1" applyFont="1" applyBorder="1">
      <alignment horizontal="center" vertical="center"/>
      <protection locked="0"/>
    </xf>
    <xf numFmtId="1" fontId="0" fillId="0" borderId="8" xfId="27" applyFont="1" applyBorder="1">
      <alignment horizontal="center" vertical="center"/>
      <protection locked="0"/>
    </xf>
    <xf numFmtId="4" fontId="5" fillId="0" borderId="9" xfId="32" applyFont="1" applyBorder="1">
      <alignment vertical="center" wrapText="1"/>
      <protection locked="0"/>
    </xf>
    <xf numFmtId="49" fontId="0" fillId="0" borderId="9" xfId="25" applyNumberFormat="1" applyFont="1" applyBorder="1">
      <alignment horizontal="center" vertical="center"/>
      <protection locked="0"/>
    </xf>
    <xf numFmtId="4" fontId="0" fillId="0" borderId="10" xfId="22" applyFont="1" applyBorder="1">
      <alignment horizontal="right" vertical="center" wrapText="1"/>
      <protection/>
    </xf>
    <xf numFmtId="1" fontId="3" fillId="0" borderId="2" xfId="27" applyBorder="1">
      <alignment horizontal="center" vertical="center"/>
      <protection locked="0"/>
    </xf>
    <xf numFmtId="4" fontId="4" fillId="0" borderId="5" xfId="32" applyFont="1" applyBorder="1">
      <alignment vertical="center" wrapText="1"/>
      <protection locked="0"/>
    </xf>
    <xf numFmtId="49" fontId="0" fillId="0" borderId="5" xfId="25" applyNumberFormat="1" applyBorder="1">
      <alignment horizontal="center" vertical="center"/>
      <protection locked="0"/>
    </xf>
    <xf numFmtId="4" fontId="3" fillId="0" borderId="6" xfId="22" applyBorder="1">
      <alignment horizontal="right" vertical="center" wrapText="1"/>
      <protection/>
    </xf>
    <xf numFmtId="1" fontId="0" fillId="0" borderId="3" xfId="26" applyFont="1" applyBorder="1">
      <alignment horizontal="center" vertical="center"/>
      <protection locked="0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33" applyBorder="1" quotePrefix="1">
      <alignment vertical="center" wrapText="1"/>
      <protection locked="0"/>
    </xf>
    <xf numFmtId="4" fontId="3" fillId="0" borderId="7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" fontId="3" fillId="2" borderId="11" xfId="29" applyFill="1" applyBorder="1" applyAlignment="1">
      <alignment horizontal="centerContinuous" vertical="center" wrapText="1"/>
      <protection locked="0"/>
    </xf>
    <xf numFmtId="4" fontId="3" fillId="2" borderId="12" xfId="29" applyFill="1" applyBorder="1" applyAlignment="1">
      <alignment horizontal="centerContinuous" vertical="center" wrapText="1"/>
      <protection locked="0"/>
    </xf>
    <xf numFmtId="0" fontId="0" fillId="2" borderId="12" xfId="0" applyNumberFormat="1" applyFont="1" applyFill="1" applyBorder="1" applyAlignment="1">
      <alignment vertical="center"/>
    </xf>
    <xf numFmtId="4" fontId="3" fillId="2" borderId="13" xfId="22" applyFill="1" applyBorder="1">
      <alignment horizontal="right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4" fontId="3" fillId="0" borderId="0" xfId="22" applyBorder="1">
      <alignment horizontal="right" vertical="center" wrapText="1"/>
      <protection/>
    </xf>
    <xf numFmtId="4" fontId="0" fillId="0" borderId="0" xfId="21" applyBorder="1">
      <alignment horizontal="right" vertical="center" wrapText="1"/>
      <protection locked="0"/>
    </xf>
    <xf numFmtId="4" fontId="0" fillId="0" borderId="0" xfId="21" applyBorder="1" applyProtection="1">
      <alignment horizontal="right" vertical="center" wrapText="1"/>
      <protection locked="0"/>
    </xf>
    <xf numFmtId="4" fontId="3" fillId="0" borderId="0" xfId="23" applyBorder="1">
      <alignment horizontal="right" vertical="center" wrapText="1"/>
      <protection locked="0"/>
    </xf>
    <xf numFmtId="4" fontId="3" fillId="0" borderId="0" xfId="0" applyNumberFormat="1" applyFont="1" applyFill="1" applyBorder="1" applyAlignment="1">
      <alignment vertical="center"/>
    </xf>
    <xf numFmtId="4" fontId="3" fillId="2" borderId="0" xfId="22" applyFill="1" applyBorder="1">
      <alignment horizontal="right" vertical="center" wrapText="1"/>
      <protection/>
    </xf>
    <xf numFmtId="3" fontId="0" fillId="0" borderId="0" xfId="0" applyNumberFormat="1" applyFont="1" applyFill="1" applyAlignment="1">
      <alignment vertical="center"/>
    </xf>
    <xf numFmtId="4" fontId="2" fillId="0" borderId="0" xfId="16" applyAlignment="1">
      <alignment horizontal="centerContinuous" vertical="center"/>
      <protection locked="0"/>
    </xf>
    <xf numFmtId="4" fontId="0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centerContinuous" vertical="center"/>
    </xf>
    <xf numFmtId="4" fontId="3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1" fontId="3" fillId="0" borderId="1" xfId="27" applyBorder="1">
      <alignment horizontal="center" vertical="center"/>
      <protection locked="0"/>
    </xf>
    <xf numFmtId="4" fontId="3" fillId="0" borderId="0" xfId="0" applyNumberFormat="1" applyFont="1" applyFill="1" applyAlignment="1">
      <alignment vertical="center"/>
    </xf>
    <xf numFmtId="1" fontId="3" fillId="0" borderId="3" xfId="27" applyFont="1" applyBorder="1">
      <alignment horizontal="center" vertical="center"/>
      <protection locked="0"/>
    </xf>
    <xf numFmtId="1" fontId="0" fillId="0" borderId="1" xfId="26" applyBorder="1">
      <alignment horizontal="center" vertical="center"/>
      <protection locked="0"/>
    </xf>
    <xf numFmtId="0" fontId="5" fillId="0" borderId="1" xfId="33" applyFont="1" applyBorder="1" quotePrefix="1">
      <alignment vertical="center" wrapText="1"/>
      <protection locked="0"/>
    </xf>
    <xf numFmtId="3" fontId="0" fillId="0" borderId="1" xfId="0" applyNumberFormat="1" applyFont="1" applyFill="1" applyBorder="1" applyAlignment="1">
      <alignment vertical="center"/>
    </xf>
    <xf numFmtId="4" fontId="3" fillId="0" borderId="11" xfId="29" applyBorder="1" applyAlignment="1">
      <alignment horizontal="centerContinuous" vertical="center" wrapText="1"/>
      <protection locked="0"/>
    </xf>
    <xf numFmtId="4" fontId="3" fillId="0" borderId="12" xfId="29" applyBorder="1" applyAlignment="1">
      <alignment horizontal="centerContinuous" vertical="center" wrapText="1"/>
      <protection locked="0"/>
    </xf>
    <xf numFmtId="3" fontId="0" fillId="0" borderId="12" xfId="0" applyNumberFormat="1" applyFont="1" applyFill="1" applyBorder="1" applyAlignment="1">
      <alignment vertical="center"/>
    </xf>
    <xf numFmtId="4" fontId="3" fillId="0" borderId="13" xfId="22" applyBorder="1">
      <alignment horizontal="right" vertical="center" wrapText="1"/>
      <protection/>
    </xf>
    <xf numFmtId="4" fontId="3" fillId="0" borderId="0" xfId="29" applyBorder="1" applyAlignment="1">
      <alignment horizontal="centerContinuous" vertical="center" wrapText="1"/>
      <protection locked="0"/>
    </xf>
    <xf numFmtId="3" fontId="0" fillId="0" borderId="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21" applyBorder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4" fontId="2" fillId="0" borderId="0" xfId="16" applyBorder="1">
      <alignment horizontal="centerContinuous" vertical="center"/>
      <protection locked="0"/>
    </xf>
    <xf numFmtId="4" fontId="7" fillId="0" borderId="0" xfId="0" applyNumberFormat="1" applyFont="1" applyFill="1" applyAlignment="1">
      <alignment horizontal="centerContinuous" vertical="center" wrapText="1"/>
    </xf>
    <xf numFmtId="1" fontId="0" fillId="0" borderId="0" xfId="26" applyBorder="1">
      <alignment horizontal="center" vertical="center"/>
      <protection locked="0"/>
    </xf>
    <xf numFmtId="0" fontId="3" fillId="2" borderId="2" xfId="24" applyBorder="1" applyAlignment="1">
      <alignment horizontal="center" vertical="center" wrapText="1"/>
      <protection locked="0"/>
    </xf>
    <xf numFmtId="0" fontId="3" fillId="2" borderId="5" xfId="24" applyBorder="1" applyAlignment="1">
      <alignment horizontal="center" vertical="center" wrapText="1"/>
      <protection locked="0"/>
    </xf>
    <xf numFmtId="0" fontId="3" fillId="2" borderId="14" xfId="24" applyBorder="1" applyAlignment="1">
      <alignment horizontal="centerContinuous" vertical="center" wrapText="1"/>
      <protection locked="0"/>
    </xf>
    <xf numFmtId="0" fontId="3" fillId="2" borderId="15" xfId="24" applyBorder="1" applyAlignment="1">
      <alignment horizontal="centerContinuous" vertical="center" wrapText="1"/>
      <protection locked="0"/>
    </xf>
    <xf numFmtId="0" fontId="3" fillId="2" borderId="3" xfId="24" applyBorder="1" applyAlignment="1">
      <alignment horizontal="center" vertical="center" wrapText="1"/>
      <protection locked="0"/>
    </xf>
    <xf numFmtId="0" fontId="3" fillId="2" borderId="1" xfId="24" applyBorder="1" applyAlignment="1">
      <alignment horizontal="center" vertical="center" wrapText="1"/>
      <protection locked="0"/>
    </xf>
    <xf numFmtId="0" fontId="3" fillId="2" borderId="7" xfId="24" applyFont="1" applyBorder="1">
      <alignment horizontal="center" vertical="center" wrapText="1"/>
      <protection locked="0"/>
    </xf>
    <xf numFmtId="0" fontId="3" fillId="2" borderId="10" xfId="24" applyFont="1" applyBorder="1">
      <alignment horizontal="center" vertical="center" wrapText="1"/>
      <protection locked="0"/>
    </xf>
    <xf numFmtId="1" fontId="3" fillId="0" borderId="1" xfId="27" applyFont="1" applyBorder="1">
      <alignment horizontal="center" vertical="center"/>
      <protection locked="0"/>
    </xf>
    <xf numFmtId="1" fontId="3" fillId="0" borderId="1" xfId="27" applyBorder="1" quotePrefix="1">
      <alignment horizontal="center" vertical="center"/>
      <protection locked="0"/>
    </xf>
    <xf numFmtId="1" fontId="3" fillId="0" borderId="0" xfId="27" applyBorder="1">
      <alignment horizontal="center" vertical="center"/>
      <protection locked="0"/>
    </xf>
    <xf numFmtId="4" fontId="4" fillId="0" borderId="0" xfId="32" applyBorder="1">
      <alignment vertical="center" wrapText="1"/>
      <protection locked="0"/>
    </xf>
    <xf numFmtId="1" fontId="0" fillId="0" borderId="0" xfId="26" applyBorder="1" applyAlignment="1">
      <alignment horizontal="left" vertical="center"/>
      <protection locked="0"/>
    </xf>
    <xf numFmtId="4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Continuous" vertical="center" wrapText="1"/>
    </xf>
    <xf numFmtId="0" fontId="3" fillId="2" borderId="2" xfId="24" applyFont="1" applyBorder="1">
      <alignment horizontal="center" vertical="center" wrapText="1"/>
      <protection locked="0"/>
    </xf>
    <xf numFmtId="0" fontId="3" fillId="2" borderId="5" xfId="24" applyFont="1" applyBorder="1">
      <alignment horizontal="center" vertical="center" wrapText="1"/>
      <protection locked="0"/>
    </xf>
    <xf numFmtId="4" fontId="3" fillId="0" borderId="0" xfId="0" applyNumberFormat="1" applyFont="1" applyFill="1" applyAlignment="1">
      <alignment horizontal="center" vertical="center"/>
    </xf>
    <xf numFmtId="4" fontId="4" fillId="0" borderId="1" xfId="32" applyBorder="1" applyAlignment="1">
      <alignment vertical="center"/>
      <protection locked="0"/>
    </xf>
    <xf numFmtId="0" fontId="0" fillId="0" borderId="1" xfId="0" applyBorder="1" applyAlignment="1">
      <alignment/>
    </xf>
    <xf numFmtId="4" fontId="3" fillId="0" borderId="1" xfId="32" applyFont="1" applyBorder="1">
      <alignment vertical="center" wrapText="1"/>
      <protection locked="0"/>
    </xf>
    <xf numFmtId="4" fontId="3" fillId="0" borderId="1" xfId="22" applyBorder="1">
      <alignment horizontal="right" vertical="center" wrapText="1"/>
      <protection/>
    </xf>
    <xf numFmtId="4" fontId="4" fillId="0" borderId="1" xfId="32" applyBorder="1" applyAlignment="1">
      <alignment vertical="center" wrapText="1"/>
      <protection locked="0"/>
    </xf>
    <xf numFmtId="0" fontId="3" fillId="0" borderId="1" xfId="33" applyFont="1" applyBorder="1">
      <alignment vertical="center" wrapText="1"/>
      <protection locked="0"/>
    </xf>
    <xf numFmtId="4" fontId="3" fillId="0" borderId="0" xfId="0" applyNumberFormat="1" applyFont="1" applyFill="1" applyAlignment="1">
      <alignment vertical="center"/>
    </xf>
    <xf numFmtId="0" fontId="0" fillId="0" borderId="1" xfId="33" applyFont="1" applyBorder="1">
      <alignment vertical="center" wrapText="1"/>
      <protection locked="0"/>
    </xf>
    <xf numFmtId="4" fontId="0" fillId="0" borderId="0" xfId="0" applyNumberFormat="1" applyFont="1" applyFill="1" applyAlignment="1">
      <alignment vertical="center"/>
    </xf>
    <xf numFmtId="1" fontId="3" fillId="0" borderId="11" xfId="27" applyBorder="1">
      <alignment horizontal="center" vertical="center"/>
      <protection locked="0"/>
    </xf>
    <xf numFmtId="0" fontId="3" fillId="0" borderId="12" xfId="33" applyFont="1" applyBorder="1">
      <alignment vertical="center" wrapText="1"/>
      <protection locked="0"/>
    </xf>
    <xf numFmtId="4" fontId="3" fillId="0" borderId="12" xfId="22" applyBorder="1">
      <alignment horizontal="right" vertical="center" wrapText="1"/>
      <protection/>
    </xf>
    <xf numFmtId="0" fontId="3" fillId="0" borderId="5" xfId="33" applyFont="1" applyBorder="1">
      <alignment vertical="center" wrapText="1"/>
      <protection locked="0"/>
    </xf>
    <xf numFmtId="4" fontId="3" fillId="0" borderId="5" xfId="22" applyBorder="1">
      <alignment horizontal="right" vertical="center" wrapText="1"/>
      <protection/>
    </xf>
    <xf numFmtId="0" fontId="0" fillId="0" borderId="1" xfId="33" applyFont="1" applyBorder="1" quotePrefix="1">
      <alignment vertical="center" wrapText="1"/>
      <protection locked="0"/>
    </xf>
    <xf numFmtId="1" fontId="0" fillId="0" borderId="11" xfId="26" applyFont="1" applyBorder="1">
      <alignment horizontal="center" vertical="center"/>
      <protection locked="0"/>
    </xf>
    <xf numFmtId="0" fontId="0" fillId="0" borderId="12" xfId="33" applyFont="1" applyBorder="1" quotePrefix="1">
      <alignment vertical="center" wrapText="1"/>
      <protection locked="0"/>
    </xf>
    <xf numFmtId="4" fontId="0" fillId="0" borderId="12" xfId="21" applyBorder="1">
      <alignment horizontal="right" vertical="center" wrapText="1"/>
      <protection locked="0"/>
    </xf>
    <xf numFmtId="4" fontId="8" fillId="0" borderId="0" xfId="0" applyNumberFormat="1" applyFont="1" applyFill="1" applyAlignment="1">
      <alignment vertical="center" wrapText="1"/>
    </xf>
    <xf numFmtId="0" fontId="3" fillId="0" borderId="0" xfId="18" applyAlignment="1">
      <alignment horizontal="center" vertical="center" wrapText="1"/>
      <protection locked="0"/>
    </xf>
    <xf numFmtId="4" fontId="0" fillId="0" borderId="1" xfId="0" applyNumberFormat="1" applyFont="1" applyFill="1" applyBorder="1" applyAlignment="1">
      <alignment vertical="center" wrapText="1"/>
    </xf>
    <xf numFmtId="0" fontId="4" fillId="0" borderId="1" xfId="33" applyFont="1" applyBorder="1" applyAlignment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vertical="center" wrapText="1"/>
    </xf>
  </cellXfs>
  <cellStyles count="20">
    <cellStyle name="Normal" xfId="0"/>
    <cellStyle name="bold11" xfId="15"/>
    <cellStyle name="Bold14" xfId="16"/>
    <cellStyle name="bolditalic12" xfId="17"/>
    <cellStyle name="drukbold" xfId="18"/>
    <cellStyle name="Comma" xfId="19"/>
    <cellStyle name="Comma [0]" xfId="20"/>
    <cellStyle name="kwota" xfId="21"/>
    <cellStyle name="kwotabold" xfId="22"/>
    <cellStyle name="kwotaboldziel" xfId="23"/>
    <cellStyle name="nag10" xfId="24"/>
    <cellStyle name="Normalnyśrodek" xfId="25"/>
    <cellStyle name="pozycja" xfId="26"/>
    <cellStyle name="pozycjabold" xfId="27"/>
    <cellStyle name="Percent" xfId="28"/>
    <cellStyle name="razembold" xfId="29"/>
    <cellStyle name="Currency" xfId="30"/>
    <cellStyle name="Currency [0]" xfId="31"/>
    <cellStyle name="Wyszczegolnbold" xfId="32"/>
    <cellStyle name="Wyszczegolnieni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%202015\2.%20inform.dodatk.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- AKTYWA"/>
      <sheetName val="Bilans - PASYWA"/>
      <sheetName val="Rachunek zysków i strat"/>
      <sheetName val="Rachunek przepływów pieniężnych"/>
      <sheetName val="Zestawienie zmian w kapitale "/>
      <sheetName val="Nota 1"/>
      <sheetName val="Nota 2"/>
      <sheetName val="Nota 3"/>
      <sheetName val="Nota 4"/>
      <sheetName val="Nota 5,6"/>
      <sheetName val="Nota 7,8,9"/>
      <sheetName val="Nota 10"/>
      <sheetName val="Nota 11"/>
      <sheetName val="Nota 12,13"/>
      <sheetName val="Nota 14"/>
      <sheetName val="Nota 15"/>
      <sheetName val="Nota 16,17"/>
      <sheetName val="Nota 18,19"/>
      <sheetName val="Nota 20,21"/>
      <sheetName val="Nota 22"/>
      <sheetName val="Nota 23,24"/>
      <sheetName val="Nota 25"/>
      <sheetName val="Nota 26"/>
      <sheetName val="Nota 27"/>
      <sheetName val="Nota 28"/>
      <sheetName val="Nota 29"/>
      <sheetName val="Nota 30"/>
      <sheetName val="Nota 31,32,33"/>
      <sheetName val="Nota 34"/>
      <sheetName val="Nota 35,36"/>
    </sheetNames>
    <sheetDataSet>
      <sheetData sheetId="0">
        <row r="1">
          <cell r="A1" t="str">
            <v>SPZOZ   Wieluń</v>
          </cell>
        </row>
        <row r="2">
          <cell r="A2" t="str">
            <v>Sprawozdanie finansowe za rok 2015</v>
          </cell>
        </row>
        <row r="42">
          <cell r="D42">
            <v>442571.7</v>
          </cell>
          <cell r="E42">
            <v>76381.34</v>
          </cell>
        </row>
        <row r="48">
          <cell r="D48">
            <v>35077036.1</v>
          </cell>
          <cell r="E48">
            <v>35229281.62</v>
          </cell>
        </row>
        <row r="50">
          <cell r="B50" t="str">
            <v>Wieluń, dnia 2016.03.25</v>
          </cell>
        </row>
      </sheetData>
      <sheetData sheetId="1">
        <row r="13">
          <cell r="D13">
            <v>-91195.45</v>
          </cell>
          <cell r="E13">
            <v>-1266017.06</v>
          </cell>
        </row>
      </sheetData>
      <sheetData sheetId="2">
        <row r="53">
          <cell r="D53">
            <v>-91195.45000000251</v>
          </cell>
          <cell r="E53">
            <v>-1266017.0599999996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6.00390625" style="4" customWidth="1"/>
    <col min="2" max="2" width="47.57421875" style="4" customWidth="1"/>
    <col min="3" max="3" width="9.421875" style="3" customWidth="1"/>
    <col min="4" max="5" width="21.28125" style="4" customWidth="1"/>
    <col min="6" max="6" width="9.140625" style="4" customWidth="1"/>
    <col min="7" max="7" width="11.7109375" style="4" bestFit="1" customWidth="1"/>
    <col min="8" max="16384" width="9.140625" style="4" customWidth="1"/>
  </cols>
  <sheetData>
    <row r="1" spans="1:2" ht="15">
      <c r="A1" s="1" t="s">
        <v>0</v>
      </c>
      <c r="B1" s="2"/>
    </row>
    <row r="2" spans="1:2" ht="15">
      <c r="A2" s="1" t="s">
        <v>1</v>
      </c>
      <c r="B2" s="2"/>
    </row>
    <row r="3" spans="1:2" ht="15">
      <c r="A3" s="5"/>
      <c r="B3" s="2"/>
    </row>
    <row r="4" spans="1:5" ht="18">
      <c r="A4" s="6" t="s">
        <v>2</v>
      </c>
      <c r="B4" s="6"/>
      <c r="C4" s="6"/>
      <c r="D4" s="6"/>
      <c r="E4" s="6"/>
    </row>
    <row r="5" ht="21" customHeight="1" thickBot="1"/>
    <row r="6" spans="1:5" s="10" customFormat="1" ht="25.5" customHeight="1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</row>
    <row r="7" spans="1:5" ht="18" customHeight="1">
      <c r="A7" s="11" t="s">
        <v>8</v>
      </c>
      <c r="B7" s="12" t="s">
        <v>9</v>
      </c>
      <c r="C7" s="13" t="s">
        <v>10</v>
      </c>
      <c r="D7" s="14">
        <f>D8+D13+D22+D23+D24</f>
        <v>28156046.6</v>
      </c>
      <c r="E7" s="14">
        <f>E8+E13+E22+E23+E24</f>
        <v>29981890.169999998</v>
      </c>
    </row>
    <row r="8" spans="1:5" ht="18" customHeight="1">
      <c r="A8" s="11" t="s">
        <v>11</v>
      </c>
      <c r="B8" s="15" t="s">
        <v>12</v>
      </c>
      <c r="C8" s="13" t="s">
        <v>13</v>
      </c>
      <c r="D8" s="14">
        <f>SUM(D9:D12)</f>
        <v>331362</v>
      </c>
      <c r="E8" s="14">
        <f>SUM(E9:E12)</f>
        <v>0</v>
      </c>
    </row>
    <row r="9" spans="1:5" ht="18" customHeight="1">
      <c r="A9" s="16" t="s">
        <v>14</v>
      </c>
      <c r="B9" s="17" t="s">
        <v>15</v>
      </c>
      <c r="C9" s="18">
        <v>1.2</v>
      </c>
      <c r="D9" s="19">
        <v>0</v>
      </c>
      <c r="E9" s="19">
        <v>0</v>
      </c>
    </row>
    <row r="10" spans="1:5" ht="18" customHeight="1">
      <c r="A10" s="16" t="s">
        <v>16</v>
      </c>
      <c r="B10" s="20" t="s">
        <v>17</v>
      </c>
      <c r="C10" s="18">
        <v>1.2</v>
      </c>
      <c r="D10" s="19">
        <v>0</v>
      </c>
      <c r="E10" s="19">
        <v>0</v>
      </c>
    </row>
    <row r="11" spans="1:8" ht="18" customHeight="1">
      <c r="A11" s="16" t="s">
        <v>18</v>
      </c>
      <c r="B11" s="17" t="s">
        <v>19</v>
      </c>
      <c r="C11" s="18">
        <v>1.2</v>
      </c>
      <c r="D11" s="19">
        <v>331362</v>
      </c>
      <c r="E11" s="19">
        <v>0</v>
      </c>
      <c r="H11" s="21"/>
    </row>
    <row r="12" spans="1:5" ht="18" customHeight="1">
      <c r="A12" s="16" t="s">
        <v>20</v>
      </c>
      <c r="B12" s="17" t="s">
        <v>21</v>
      </c>
      <c r="C12" s="22" t="s">
        <v>22</v>
      </c>
      <c r="D12" s="19">
        <v>0</v>
      </c>
      <c r="E12" s="19">
        <v>0</v>
      </c>
    </row>
    <row r="13" spans="1:5" ht="18" customHeight="1">
      <c r="A13" s="11" t="s">
        <v>23</v>
      </c>
      <c r="B13" s="12" t="s">
        <v>24</v>
      </c>
      <c r="C13" s="18">
        <v>1.2</v>
      </c>
      <c r="D13" s="14">
        <f>D14+D20+D21</f>
        <v>27824684.6</v>
      </c>
      <c r="E13" s="14">
        <f>E14+E20+E21</f>
        <v>29981890.169999998</v>
      </c>
    </row>
    <row r="14" spans="1:5" ht="18" customHeight="1">
      <c r="A14" s="16" t="s">
        <v>14</v>
      </c>
      <c r="B14" s="23" t="s">
        <v>25</v>
      </c>
      <c r="C14" s="13" t="s">
        <v>26</v>
      </c>
      <c r="D14" s="19">
        <f>SUM(D15:D19)</f>
        <v>27720134.6</v>
      </c>
      <c r="E14" s="19">
        <f>SUM(E15:E19)</f>
        <v>29886428.65</v>
      </c>
    </row>
    <row r="15" spans="1:5" ht="18" customHeight="1">
      <c r="A15" s="16"/>
      <c r="B15" s="23" t="s">
        <v>27</v>
      </c>
      <c r="C15" s="22" t="s">
        <v>28</v>
      </c>
      <c r="D15" s="19">
        <v>1164377</v>
      </c>
      <c r="E15" s="19">
        <v>1164377</v>
      </c>
    </row>
    <row r="16" spans="1:5" ht="18" customHeight="1">
      <c r="A16" s="16"/>
      <c r="B16" s="23" t="s">
        <v>29</v>
      </c>
      <c r="C16" s="22" t="s">
        <v>30</v>
      </c>
      <c r="D16" s="19">
        <v>24294429.62</v>
      </c>
      <c r="E16" s="19">
        <v>27065623</v>
      </c>
    </row>
    <row r="17" spans="1:5" ht="18" customHeight="1">
      <c r="A17" s="16"/>
      <c r="B17" s="23" t="s">
        <v>31</v>
      </c>
      <c r="C17" s="22" t="s">
        <v>28</v>
      </c>
      <c r="D17" s="19">
        <v>731012.6</v>
      </c>
      <c r="E17" s="19">
        <v>572537.2</v>
      </c>
    </row>
    <row r="18" spans="1:7" ht="18" customHeight="1">
      <c r="A18" s="16"/>
      <c r="B18" s="23" t="s">
        <v>32</v>
      </c>
      <c r="C18" s="22" t="s">
        <v>28</v>
      </c>
      <c r="D18" s="19">
        <v>559424.77</v>
      </c>
      <c r="E18" s="19">
        <v>69836.66</v>
      </c>
      <c r="G18" s="24"/>
    </row>
    <row r="19" spans="1:5" ht="18" customHeight="1">
      <c r="A19" s="16"/>
      <c r="B19" s="23" t="s">
        <v>33</v>
      </c>
      <c r="C19" s="22" t="s">
        <v>28</v>
      </c>
      <c r="D19" s="19">
        <v>970890.61</v>
      </c>
      <c r="E19" s="19">
        <v>1014054.79</v>
      </c>
    </row>
    <row r="20" spans="1:5" ht="18" customHeight="1">
      <c r="A20" s="16" t="s">
        <v>16</v>
      </c>
      <c r="B20" s="23" t="s">
        <v>34</v>
      </c>
      <c r="C20" s="22" t="s">
        <v>35</v>
      </c>
      <c r="D20" s="19">
        <v>104550</v>
      </c>
      <c r="E20" s="19">
        <v>95461.52</v>
      </c>
    </row>
    <row r="21" spans="1:5" ht="18" customHeight="1">
      <c r="A21" s="16" t="s">
        <v>18</v>
      </c>
      <c r="B21" s="25" t="s">
        <v>36</v>
      </c>
      <c r="C21" s="22" t="s">
        <v>37</v>
      </c>
      <c r="D21" s="19">
        <v>0</v>
      </c>
      <c r="E21" s="19">
        <v>0</v>
      </c>
    </row>
    <row r="22" spans="1:5" ht="18" customHeight="1">
      <c r="A22" s="11" t="s">
        <v>38</v>
      </c>
      <c r="B22" s="15" t="s">
        <v>39</v>
      </c>
      <c r="C22" s="13"/>
      <c r="D22" s="14">
        <v>0</v>
      </c>
      <c r="E22" s="14">
        <v>0</v>
      </c>
    </row>
    <row r="23" spans="1:5" ht="18" customHeight="1">
      <c r="A23" s="11" t="s">
        <v>40</v>
      </c>
      <c r="B23" s="12" t="s">
        <v>41</v>
      </c>
      <c r="C23" s="26" t="s">
        <v>42</v>
      </c>
      <c r="D23" s="14">
        <v>0</v>
      </c>
      <c r="E23" s="14">
        <v>0</v>
      </c>
    </row>
    <row r="24" spans="1:5" ht="18" customHeight="1">
      <c r="A24" s="11" t="s">
        <v>43</v>
      </c>
      <c r="B24" s="15" t="s">
        <v>44</v>
      </c>
      <c r="C24" s="26" t="s">
        <v>45</v>
      </c>
      <c r="D24" s="14">
        <f>D25+D26</f>
        <v>0</v>
      </c>
      <c r="E24" s="14">
        <f>E25+E26</f>
        <v>0</v>
      </c>
    </row>
    <row r="25" spans="1:5" ht="18" customHeight="1">
      <c r="A25" s="27" t="s">
        <v>14</v>
      </c>
      <c r="B25" s="28" t="s">
        <v>46</v>
      </c>
      <c r="C25" s="29" t="s">
        <v>47</v>
      </c>
      <c r="D25" s="30">
        <v>0</v>
      </c>
      <c r="E25" s="30">
        <v>0</v>
      </c>
    </row>
    <row r="26" spans="1:5" ht="18" customHeight="1" thickBot="1">
      <c r="A26" s="27" t="s">
        <v>16</v>
      </c>
      <c r="B26" s="28" t="s">
        <v>48</v>
      </c>
      <c r="C26" s="29" t="s">
        <v>47</v>
      </c>
      <c r="D26" s="30"/>
      <c r="E26" s="30">
        <v>0</v>
      </c>
    </row>
    <row r="27" spans="1:5" ht="18" customHeight="1">
      <c r="A27" s="31" t="s">
        <v>49</v>
      </c>
      <c r="B27" s="32" t="s">
        <v>50</v>
      </c>
      <c r="C27" s="33"/>
      <c r="D27" s="34">
        <f>D28+D31+D40+D47</f>
        <v>6920989.5</v>
      </c>
      <c r="E27" s="34">
        <f>E28+E31+E40+E47</f>
        <v>5247391.45</v>
      </c>
    </row>
    <row r="28" spans="1:5" ht="18" customHeight="1">
      <c r="A28" s="11" t="s">
        <v>11</v>
      </c>
      <c r="B28" s="12" t="s">
        <v>51</v>
      </c>
      <c r="C28" s="26" t="s">
        <v>52</v>
      </c>
      <c r="D28" s="14">
        <f>SUM(D29:D30)</f>
        <v>447673.14</v>
      </c>
      <c r="E28" s="14">
        <f>SUM(E29:E30)</f>
        <v>336191.74</v>
      </c>
    </row>
    <row r="29" spans="1:5" ht="18" customHeight="1">
      <c r="A29" s="16" t="s">
        <v>14</v>
      </c>
      <c r="B29" s="23" t="s">
        <v>53</v>
      </c>
      <c r="C29" s="22" t="s">
        <v>54</v>
      </c>
      <c r="D29" s="19">
        <v>447673.14</v>
      </c>
      <c r="E29" s="19">
        <v>336191.74</v>
      </c>
    </row>
    <row r="30" spans="1:5" ht="18" customHeight="1">
      <c r="A30" s="16" t="s">
        <v>16</v>
      </c>
      <c r="B30" s="23" t="s">
        <v>55</v>
      </c>
      <c r="C30" s="22" t="s">
        <v>54</v>
      </c>
      <c r="D30" s="19">
        <v>0</v>
      </c>
      <c r="E30" s="19">
        <v>0</v>
      </c>
    </row>
    <row r="31" spans="1:5" ht="18" customHeight="1">
      <c r="A31" s="11" t="s">
        <v>23</v>
      </c>
      <c r="B31" s="12" t="s">
        <v>56</v>
      </c>
      <c r="C31" s="26" t="s">
        <v>57</v>
      </c>
      <c r="D31" s="14">
        <f>D32+D33</f>
        <v>4868803.34</v>
      </c>
      <c r="E31" s="14">
        <f>E32+E33</f>
        <v>4779505.83</v>
      </c>
    </row>
    <row r="32" spans="1:5" ht="18" customHeight="1">
      <c r="A32" s="16" t="s">
        <v>14</v>
      </c>
      <c r="B32" s="23" t="s">
        <v>58</v>
      </c>
      <c r="C32" s="18"/>
      <c r="D32" s="19">
        <v>0</v>
      </c>
      <c r="E32" s="19">
        <v>0</v>
      </c>
    </row>
    <row r="33" spans="1:5" ht="18" customHeight="1">
      <c r="A33" s="35" t="s">
        <v>16</v>
      </c>
      <c r="B33" s="20" t="s">
        <v>59</v>
      </c>
      <c r="C33" s="36"/>
      <c r="D33" s="19">
        <f>D34+D37+D38+D39</f>
        <v>4868803.34</v>
      </c>
      <c r="E33" s="19">
        <f>E34+E37+E38+E39</f>
        <v>4779505.83</v>
      </c>
    </row>
    <row r="34" spans="1:5" ht="18" customHeight="1">
      <c r="A34" s="16"/>
      <c r="B34" s="23" t="s">
        <v>60</v>
      </c>
      <c r="C34" s="37">
        <v>14.15</v>
      </c>
      <c r="D34" s="19">
        <f>SUM(D35:D36)</f>
        <v>4123977.83</v>
      </c>
      <c r="E34" s="19">
        <f>SUM(E35:E36)</f>
        <v>4096905.89</v>
      </c>
    </row>
    <row r="35" spans="1:5" ht="18" customHeight="1">
      <c r="A35" s="16"/>
      <c r="B35" s="38" t="s">
        <v>61</v>
      </c>
      <c r="C35" s="37">
        <v>14.15</v>
      </c>
      <c r="D35" s="19">
        <f>4124342.94-365.11</f>
        <v>4123977.83</v>
      </c>
      <c r="E35" s="19">
        <v>4096905.89</v>
      </c>
    </row>
    <row r="36" spans="1:5" ht="18" customHeight="1">
      <c r="A36" s="16"/>
      <c r="B36" s="38" t="s">
        <v>62</v>
      </c>
      <c r="C36" s="37">
        <v>14.15</v>
      </c>
      <c r="D36" s="19">
        <v>0</v>
      </c>
      <c r="E36" s="19">
        <v>0</v>
      </c>
    </row>
    <row r="37" spans="1:5" ht="25.5">
      <c r="A37" s="16"/>
      <c r="B37" s="38" t="s">
        <v>63</v>
      </c>
      <c r="C37" s="37">
        <v>14.15</v>
      </c>
      <c r="D37" s="19">
        <f>747.34</f>
        <v>747.34</v>
      </c>
      <c r="E37" s="19">
        <v>178.64</v>
      </c>
    </row>
    <row r="38" spans="1:5" ht="18" customHeight="1">
      <c r="A38" s="16"/>
      <c r="B38" s="38" t="s">
        <v>64</v>
      </c>
      <c r="C38" s="37">
        <v>14.15</v>
      </c>
      <c r="D38" s="19">
        <v>744078.17</v>
      </c>
      <c r="E38" s="19">
        <v>682421.3</v>
      </c>
    </row>
    <row r="39" spans="1:5" ht="18" customHeight="1">
      <c r="A39" s="16"/>
      <c r="B39" s="38" t="s">
        <v>65</v>
      </c>
      <c r="C39" s="37">
        <v>14.15</v>
      </c>
      <c r="D39" s="19">
        <v>0</v>
      </c>
      <c r="E39" s="19">
        <v>0</v>
      </c>
    </row>
    <row r="40" spans="1:5" ht="18" customHeight="1">
      <c r="A40" s="11" t="s">
        <v>38</v>
      </c>
      <c r="B40" s="12" t="s">
        <v>66</v>
      </c>
      <c r="C40" s="36"/>
      <c r="D40" s="39">
        <f>D41+D46</f>
        <v>442571.7</v>
      </c>
      <c r="E40" s="39">
        <f>E41+E46</f>
        <v>76381.34</v>
      </c>
    </row>
    <row r="41" spans="1:5" ht="18" customHeight="1">
      <c r="A41" s="16" t="s">
        <v>14</v>
      </c>
      <c r="B41" s="23" t="s">
        <v>67</v>
      </c>
      <c r="C41" s="36"/>
      <c r="D41" s="19">
        <f>D42</f>
        <v>442571.7</v>
      </c>
      <c r="E41" s="19">
        <f>E42</f>
        <v>76381.34</v>
      </c>
    </row>
    <row r="42" spans="1:5" ht="18" customHeight="1">
      <c r="A42" s="16"/>
      <c r="B42" s="17" t="s">
        <v>68</v>
      </c>
      <c r="C42" s="36"/>
      <c r="D42" s="19">
        <f>SUM(D43:D45)</f>
        <v>442571.7</v>
      </c>
      <c r="E42" s="19">
        <f>SUM(E43:E45)</f>
        <v>76381.34</v>
      </c>
    </row>
    <row r="43" spans="1:5" ht="18" customHeight="1">
      <c r="A43" s="16"/>
      <c r="B43" s="38" t="s">
        <v>69</v>
      </c>
      <c r="C43" s="36">
        <v>36</v>
      </c>
      <c r="D43" s="19">
        <v>442571.7</v>
      </c>
      <c r="E43" s="19">
        <v>76381.34</v>
      </c>
    </row>
    <row r="44" spans="1:5" ht="18" customHeight="1">
      <c r="A44" s="16"/>
      <c r="B44" s="38" t="s">
        <v>70</v>
      </c>
      <c r="C44" s="36"/>
      <c r="D44" s="19">
        <v>0</v>
      </c>
      <c r="E44" s="19">
        <v>0</v>
      </c>
    </row>
    <row r="45" spans="1:5" ht="18" customHeight="1">
      <c r="A45" s="16"/>
      <c r="B45" s="38" t="s">
        <v>71</v>
      </c>
      <c r="C45" s="36"/>
      <c r="D45" s="19">
        <v>0</v>
      </c>
      <c r="E45" s="19">
        <v>0</v>
      </c>
    </row>
    <row r="46" spans="1:5" ht="18" customHeight="1">
      <c r="A46" s="16" t="s">
        <v>16</v>
      </c>
      <c r="B46" s="20" t="s">
        <v>72</v>
      </c>
      <c r="C46" s="36"/>
      <c r="D46" s="19">
        <v>0</v>
      </c>
      <c r="E46" s="19">
        <v>0</v>
      </c>
    </row>
    <row r="47" spans="1:5" ht="18" customHeight="1">
      <c r="A47" s="11" t="s">
        <v>40</v>
      </c>
      <c r="B47" s="12" t="s">
        <v>73</v>
      </c>
      <c r="C47" s="40">
        <v>21</v>
      </c>
      <c r="D47" s="14">
        <f>19245.06+60486.45+1082209.81</f>
        <v>1161941.32</v>
      </c>
      <c r="E47" s="14">
        <v>55312.54</v>
      </c>
    </row>
    <row r="48" spans="1:5" ht="21" customHeight="1" thickBot="1">
      <c r="A48" s="41" t="s">
        <v>74</v>
      </c>
      <c r="B48" s="42"/>
      <c r="C48" s="43"/>
      <c r="D48" s="44">
        <f>D7+D27</f>
        <v>35077036.1</v>
      </c>
      <c r="E48" s="44">
        <f>E7+E27</f>
        <v>35229281.62</v>
      </c>
    </row>
    <row r="50" spans="2:5" ht="12.75">
      <c r="B50" s="4" t="s">
        <v>75</v>
      </c>
      <c r="C50" s="45"/>
      <c r="D50" s="46"/>
      <c r="E50" s="46"/>
    </row>
    <row r="51" spans="3:5" ht="12.75">
      <c r="C51" s="45"/>
      <c r="D51" s="46"/>
      <c r="E51" s="46"/>
    </row>
    <row r="52" spans="3:5" ht="12.75">
      <c r="C52" s="45"/>
      <c r="D52" s="47"/>
      <c r="E52" s="47"/>
    </row>
    <row r="53" spans="3:5" ht="12.75">
      <c r="C53" s="45"/>
      <c r="D53" s="47"/>
      <c r="E53" s="47"/>
    </row>
    <row r="54" spans="3:5" ht="12.75">
      <c r="C54" s="45"/>
      <c r="D54" s="47"/>
      <c r="E54" s="47"/>
    </row>
    <row r="55" spans="3:5" ht="12.75">
      <c r="C55" s="45"/>
      <c r="D55" s="47"/>
      <c r="E55" s="47"/>
    </row>
    <row r="56" spans="3:5" ht="12.75">
      <c r="C56" s="45"/>
      <c r="D56" s="46"/>
      <c r="E56" s="46"/>
    </row>
    <row r="57" spans="3:5" ht="12.75">
      <c r="C57" s="45"/>
      <c r="D57" s="47"/>
      <c r="E57" s="47"/>
    </row>
    <row r="58" spans="3:5" ht="12.75">
      <c r="C58" s="45"/>
      <c r="D58" s="47"/>
      <c r="E58" s="47"/>
    </row>
    <row r="59" spans="3:5" ht="12.75">
      <c r="C59" s="45"/>
      <c r="D59" s="47"/>
      <c r="E59" s="47"/>
    </row>
    <row r="60" spans="3:5" ht="12.75">
      <c r="C60" s="45"/>
      <c r="D60" s="47"/>
      <c r="E60" s="47"/>
    </row>
    <row r="61" spans="3:5" ht="12.75">
      <c r="C61" s="45"/>
      <c r="D61" s="47"/>
      <c r="E61" s="47"/>
    </row>
    <row r="62" spans="3:5" ht="12.75">
      <c r="C62" s="45"/>
      <c r="D62" s="47"/>
      <c r="E62" s="47"/>
    </row>
    <row r="63" spans="3:5" ht="12.75">
      <c r="C63" s="45"/>
      <c r="D63" s="47"/>
      <c r="E63" s="47"/>
    </row>
    <row r="64" spans="3:5" ht="12.75">
      <c r="C64" s="45"/>
      <c r="D64" s="47"/>
      <c r="E64" s="47"/>
    </row>
    <row r="65" spans="3:5" ht="12.75">
      <c r="C65" s="45"/>
      <c r="D65" s="46"/>
      <c r="E65" s="46"/>
    </row>
    <row r="66" spans="3:5" ht="12.75">
      <c r="C66" s="45"/>
      <c r="D66" s="48"/>
      <c r="E66" s="48"/>
    </row>
    <row r="67" spans="3:5" ht="12.75">
      <c r="C67" s="45"/>
      <c r="D67" s="48"/>
      <c r="E67" s="48"/>
    </row>
    <row r="68" spans="3:5" ht="12.75">
      <c r="C68" s="45"/>
      <c r="D68" s="46"/>
      <c r="E68" s="46"/>
    </row>
    <row r="69" spans="3:5" ht="12.75">
      <c r="C69" s="45"/>
      <c r="D69" s="48"/>
      <c r="E69" s="48"/>
    </row>
    <row r="70" spans="3:5" ht="12.75">
      <c r="C70" s="45"/>
      <c r="D70" s="49"/>
      <c r="E70" s="49"/>
    </row>
    <row r="71" spans="3:5" ht="12.75">
      <c r="C71" s="45"/>
      <c r="D71" s="46"/>
      <c r="E71" s="46"/>
    </row>
    <row r="72" spans="3:5" ht="12.75">
      <c r="C72" s="45"/>
      <c r="D72" s="47"/>
      <c r="E72" s="47"/>
    </row>
    <row r="73" spans="3:5" ht="12.75">
      <c r="C73" s="45"/>
      <c r="D73" s="47"/>
      <c r="E73" s="47"/>
    </row>
    <row r="74" spans="3:5" ht="12.75">
      <c r="C74" s="45"/>
      <c r="D74" s="47"/>
      <c r="E74" s="47"/>
    </row>
    <row r="75" spans="3:5" ht="12.75">
      <c r="C75" s="45"/>
      <c r="D75" s="47"/>
      <c r="E75" s="47"/>
    </row>
    <row r="76" spans="3:5" ht="12.75">
      <c r="C76" s="45"/>
      <c r="D76" s="47"/>
      <c r="E76" s="47"/>
    </row>
    <row r="77" spans="3:5" ht="12.75">
      <c r="C77" s="45"/>
      <c r="D77" s="47"/>
      <c r="E77" s="47"/>
    </row>
    <row r="78" spans="3:5" ht="12.75">
      <c r="C78" s="45"/>
      <c r="D78" s="47"/>
      <c r="E78" s="47"/>
    </row>
    <row r="79" spans="3:5" ht="12.75">
      <c r="C79" s="45"/>
      <c r="D79" s="47"/>
      <c r="E79" s="47"/>
    </row>
    <row r="80" spans="3:5" ht="12.75">
      <c r="C80" s="45"/>
      <c r="D80" s="47"/>
      <c r="E80" s="47"/>
    </row>
    <row r="81" spans="3:5" ht="12.75">
      <c r="C81" s="45"/>
      <c r="D81" s="47"/>
      <c r="E81" s="47"/>
    </row>
    <row r="82" spans="3:5" ht="12.75">
      <c r="C82" s="45"/>
      <c r="D82" s="47"/>
      <c r="E82" s="47"/>
    </row>
    <row r="83" spans="3:5" ht="12.75">
      <c r="C83" s="45"/>
      <c r="D83" s="46"/>
      <c r="E83" s="46"/>
    </row>
    <row r="84" spans="3:5" ht="12.75">
      <c r="C84" s="45"/>
      <c r="D84" s="47"/>
      <c r="E84" s="47"/>
    </row>
    <row r="85" spans="3:5" ht="12.75">
      <c r="C85" s="45"/>
      <c r="D85" s="47"/>
      <c r="E85" s="47"/>
    </row>
    <row r="86" spans="3:5" ht="12.75">
      <c r="C86" s="45"/>
      <c r="D86" s="46"/>
      <c r="E86" s="46"/>
    </row>
    <row r="87" spans="3:5" ht="12.75">
      <c r="C87" s="45"/>
      <c r="D87" s="46"/>
      <c r="E87" s="46"/>
    </row>
    <row r="88" spans="3:5" ht="12.75">
      <c r="C88" s="45"/>
      <c r="D88" s="47"/>
      <c r="E88" s="47"/>
    </row>
    <row r="89" spans="3:5" ht="12.75">
      <c r="C89" s="45"/>
      <c r="D89" s="47"/>
      <c r="E89" s="47"/>
    </row>
    <row r="90" spans="3:5" ht="12.75">
      <c r="C90" s="45"/>
      <c r="D90" s="47"/>
      <c r="E90" s="47"/>
    </row>
    <row r="91" spans="3:5" ht="12.75">
      <c r="C91" s="45"/>
      <c r="D91" s="47"/>
      <c r="E91" s="47"/>
    </row>
    <row r="92" spans="3:5" ht="12.75">
      <c r="C92" s="45"/>
      <c r="D92" s="47"/>
      <c r="E92" s="47"/>
    </row>
    <row r="93" spans="3:5" ht="12.75">
      <c r="C93" s="45"/>
      <c r="D93" s="46"/>
      <c r="E93" s="46"/>
    </row>
    <row r="94" spans="3:5" ht="12.75">
      <c r="C94" s="45"/>
      <c r="D94" s="47"/>
      <c r="E94" s="47"/>
    </row>
    <row r="95" spans="3:5" ht="12.75">
      <c r="C95" s="45"/>
      <c r="D95" s="47"/>
      <c r="E95" s="47"/>
    </row>
    <row r="96" spans="3:5" ht="12.75">
      <c r="C96" s="45"/>
      <c r="D96" s="47"/>
      <c r="E96" s="47"/>
    </row>
    <row r="97" spans="3:5" ht="12.75">
      <c r="C97" s="45"/>
      <c r="D97" s="47"/>
      <c r="E97" s="47"/>
    </row>
    <row r="98" spans="3:5" ht="12.75">
      <c r="C98" s="45"/>
      <c r="D98" s="47"/>
      <c r="E98" s="47"/>
    </row>
    <row r="99" spans="3:5" ht="12.75">
      <c r="C99" s="45"/>
      <c r="D99" s="47"/>
      <c r="E99" s="47"/>
    </row>
    <row r="100" spans="3:5" ht="12.75">
      <c r="C100" s="45"/>
      <c r="D100" s="47"/>
      <c r="E100" s="47"/>
    </row>
    <row r="101" spans="3:5" ht="12.75">
      <c r="C101" s="45"/>
      <c r="D101" s="47"/>
      <c r="E101" s="47"/>
    </row>
    <row r="102" spans="3:5" ht="12.75">
      <c r="C102" s="45"/>
      <c r="D102" s="47"/>
      <c r="E102" s="47"/>
    </row>
    <row r="103" spans="3:5" ht="12.75">
      <c r="C103" s="45"/>
      <c r="D103" s="47"/>
      <c r="E103" s="47"/>
    </row>
    <row r="104" spans="3:5" ht="12.75">
      <c r="C104" s="45"/>
      <c r="D104" s="47"/>
      <c r="E104" s="47"/>
    </row>
    <row r="105" spans="3:5" ht="12.75">
      <c r="C105" s="45"/>
      <c r="D105" s="47"/>
      <c r="E105" s="47"/>
    </row>
    <row r="106" spans="3:5" ht="12.75">
      <c r="C106" s="45"/>
      <c r="D106" s="50"/>
      <c r="E106" s="50"/>
    </row>
    <row r="107" spans="3:5" ht="12.75">
      <c r="C107" s="45"/>
      <c r="D107" s="47"/>
      <c r="E107" s="47"/>
    </row>
    <row r="108" spans="3:5" ht="12.75">
      <c r="C108" s="45"/>
      <c r="D108" s="47"/>
      <c r="E108" s="47"/>
    </row>
    <row r="109" spans="3:5" ht="12.75">
      <c r="C109" s="45"/>
      <c r="D109" s="47"/>
      <c r="E109" s="47"/>
    </row>
    <row r="110" spans="3:5" ht="12.75">
      <c r="C110" s="45"/>
      <c r="D110" s="47"/>
      <c r="E110" s="47"/>
    </row>
    <row r="111" spans="3:5" ht="12.75">
      <c r="C111" s="45"/>
      <c r="D111" s="47"/>
      <c r="E111" s="47"/>
    </row>
    <row r="112" spans="3:5" ht="12.75">
      <c r="C112" s="45"/>
      <c r="D112" s="47"/>
      <c r="E112" s="47"/>
    </row>
    <row r="113" spans="3:5" ht="12.75">
      <c r="C113" s="45"/>
      <c r="D113" s="47"/>
      <c r="E113" s="47"/>
    </row>
    <row r="114" spans="3:5" ht="12.75">
      <c r="C114" s="45"/>
      <c r="D114" s="47"/>
      <c r="E114" s="47"/>
    </row>
    <row r="115" spans="3:5" ht="12.75">
      <c r="C115" s="45"/>
      <c r="D115" s="47"/>
      <c r="E115" s="47"/>
    </row>
    <row r="116" spans="3:5" ht="12.75">
      <c r="C116" s="45"/>
      <c r="D116" s="47"/>
      <c r="E116" s="47"/>
    </row>
    <row r="117" spans="3:5" ht="12.75">
      <c r="C117" s="45"/>
      <c r="D117" s="47"/>
      <c r="E117" s="47"/>
    </row>
    <row r="118" spans="3:5" ht="12.75">
      <c r="C118" s="45"/>
      <c r="D118" s="47"/>
      <c r="E118" s="47"/>
    </row>
    <row r="119" spans="3:5" ht="12.75">
      <c r="C119" s="45"/>
      <c r="D119" s="47"/>
      <c r="E119" s="47"/>
    </row>
    <row r="120" spans="2:6" ht="12.75">
      <c r="B120" s="2"/>
      <c r="C120" s="45"/>
      <c r="D120" s="47"/>
      <c r="E120" s="47"/>
      <c r="F120" s="2"/>
    </row>
    <row r="121" spans="2:6" ht="12.75">
      <c r="B121" s="2"/>
      <c r="C121" s="45"/>
      <c r="D121" s="47"/>
      <c r="E121" s="47"/>
      <c r="F121" s="2"/>
    </row>
    <row r="122" spans="2:6" ht="12.75">
      <c r="B122" s="2"/>
      <c r="C122" s="45"/>
      <c r="D122" s="47"/>
      <c r="E122" s="47"/>
      <c r="F122" s="2"/>
    </row>
    <row r="123" spans="2:6" ht="12.75">
      <c r="B123" s="2"/>
      <c r="C123" s="45"/>
      <c r="D123" s="46"/>
      <c r="E123" s="46"/>
      <c r="F123" s="2"/>
    </row>
    <row r="124" spans="2:6" ht="12.75">
      <c r="B124" s="2"/>
      <c r="C124" s="45"/>
      <c r="D124" s="51"/>
      <c r="E124" s="51"/>
      <c r="F124" s="2"/>
    </row>
    <row r="125" spans="2:6" ht="12.75">
      <c r="B125" s="2"/>
      <c r="C125" s="45"/>
      <c r="D125" s="2"/>
      <c r="E125" s="2"/>
      <c r="F125" s="2"/>
    </row>
    <row r="126" spans="2:6" ht="12.75">
      <c r="B126" s="2"/>
      <c r="C126" s="45"/>
      <c r="D126" s="2"/>
      <c r="E126" s="2"/>
      <c r="F126" s="2"/>
    </row>
    <row r="127" spans="2:6" ht="12.75">
      <c r="B127" s="2"/>
      <c r="C127" s="45"/>
      <c r="D127" s="2"/>
      <c r="E127" s="2"/>
      <c r="F127" s="2"/>
    </row>
    <row r="128" spans="2:6" ht="12.75">
      <c r="B128" s="2"/>
      <c r="C128" s="45"/>
      <c r="D128" s="2"/>
      <c r="E128" s="2"/>
      <c r="F128" s="2"/>
    </row>
    <row r="129" spans="2:6" ht="12.75">
      <c r="B129" s="2"/>
      <c r="C129" s="45"/>
      <c r="D129" s="2"/>
      <c r="E129" s="2"/>
      <c r="F129" s="2"/>
    </row>
    <row r="130" spans="2:6" ht="12.75">
      <c r="B130" s="2"/>
      <c r="C130" s="45"/>
      <c r="D130" s="2"/>
      <c r="E130" s="2"/>
      <c r="F130" s="2"/>
    </row>
    <row r="131" spans="2:6" ht="12.75">
      <c r="B131" s="2"/>
      <c r="C131" s="45"/>
      <c r="D131" s="2"/>
      <c r="E131" s="2"/>
      <c r="F131" s="2"/>
    </row>
    <row r="132" spans="2:6" ht="12.75">
      <c r="B132" s="2"/>
      <c r="C132" s="45"/>
      <c r="D132" s="2"/>
      <c r="E132" s="2"/>
      <c r="F132" s="2"/>
    </row>
    <row r="133" spans="2:6" ht="12.75">
      <c r="B133" s="2"/>
      <c r="C133" s="45"/>
      <c r="D133" s="2"/>
      <c r="E133" s="2"/>
      <c r="F133" s="2"/>
    </row>
    <row r="134" spans="2:6" ht="12.75">
      <c r="B134" s="2"/>
      <c r="C134" s="45"/>
      <c r="D134" s="2"/>
      <c r="E134" s="2"/>
      <c r="F134" s="2"/>
    </row>
    <row r="135" spans="2:6" ht="12.75">
      <c r="B135" s="2"/>
      <c r="C135" s="45"/>
      <c r="D135" s="2"/>
      <c r="E135" s="2"/>
      <c r="F135" s="2"/>
    </row>
    <row r="136" spans="2:6" ht="12.75">
      <c r="B136" s="2"/>
      <c r="C136" s="45"/>
      <c r="D136" s="2"/>
      <c r="E136" s="2"/>
      <c r="F136" s="2"/>
    </row>
    <row r="137" spans="2:6" ht="12.75">
      <c r="B137" s="2"/>
      <c r="C137" s="45"/>
      <c r="D137" s="2"/>
      <c r="E137" s="2"/>
      <c r="F137" s="2"/>
    </row>
    <row r="138" spans="2:6" ht="12.75">
      <c r="B138" s="2"/>
      <c r="C138" s="45"/>
      <c r="D138" s="2"/>
      <c r="E138" s="2"/>
      <c r="F138" s="2"/>
    </row>
    <row r="139" spans="2:6" ht="12.75">
      <c r="B139" s="2"/>
      <c r="C139" s="45"/>
      <c r="D139" s="2"/>
      <c r="E139" s="2"/>
      <c r="F139" s="2"/>
    </row>
    <row r="140" spans="2:6" ht="12.75">
      <c r="B140" s="2"/>
      <c r="C140" s="45"/>
      <c r="D140" s="2"/>
      <c r="E140" s="2"/>
      <c r="F140" s="2"/>
    </row>
    <row r="141" spans="2:6" ht="12.75">
      <c r="B141" s="2"/>
      <c r="C141" s="45"/>
      <c r="D141" s="2"/>
      <c r="E141" s="2"/>
      <c r="F141" s="2"/>
    </row>
    <row r="142" spans="2:6" ht="12.75">
      <c r="B142" s="2"/>
      <c r="C142" s="45"/>
      <c r="D142" s="2"/>
      <c r="E142" s="2"/>
      <c r="F142" s="2"/>
    </row>
    <row r="143" spans="2:6" ht="12.75">
      <c r="B143" s="2"/>
      <c r="C143" s="45"/>
      <c r="D143" s="2"/>
      <c r="E143" s="2"/>
      <c r="F14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D6" sqref="D6"/>
    </sheetView>
  </sheetViews>
  <sheetFormatPr defaultColWidth="9.140625" defaultRowHeight="12.75"/>
  <cols>
    <col min="1" max="1" width="5.7109375" style="4" customWidth="1"/>
    <col min="2" max="2" width="41.7109375" style="4" customWidth="1"/>
    <col min="3" max="3" width="8.28125" style="52" customWidth="1"/>
    <col min="4" max="5" width="22.7109375" style="4" customWidth="1"/>
    <col min="6" max="6" width="14.140625" style="4" customWidth="1"/>
    <col min="7" max="16384" width="9.140625" style="4" customWidth="1"/>
  </cols>
  <sheetData>
    <row r="1" spans="1:2" ht="15">
      <c r="A1" s="5" t="str">
        <f>'[1]Bilans - AKTYWA'!A1</f>
        <v>SPZOZ   Wieluń</v>
      </c>
      <c r="B1" s="2"/>
    </row>
    <row r="2" spans="1:2" ht="15">
      <c r="A2" s="5" t="str">
        <f>'[1]Bilans - AKTYWA'!A2</f>
        <v>Sprawozdanie finansowe za rok 2015</v>
      </c>
      <c r="B2" s="2"/>
    </row>
    <row r="3" spans="1:2" ht="18" customHeight="1">
      <c r="A3" s="5"/>
      <c r="B3" s="2"/>
    </row>
    <row r="4" spans="1:5" ht="18">
      <c r="A4" s="53" t="s">
        <v>76</v>
      </c>
      <c r="B4" s="54"/>
      <c r="C4" s="55"/>
      <c r="D4" s="54"/>
      <c r="E4" s="54"/>
    </row>
    <row r="5" ht="18" customHeight="1" thickBot="1"/>
    <row r="6" spans="1:6" s="57" customFormat="1" ht="25.5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56"/>
    </row>
    <row r="7" spans="1:6" ht="21.75" customHeight="1">
      <c r="A7" s="11" t="s">
        <v>77</v>
      </c>
      <c r="B7" s="12" t="s">
        <v>78</v>
      </c>
      <c r="C7" s="58"/>
      <c r="D7" s="14">
        <f>D8+D9+D10+D11+D12+D13+D14</f>
        <v>-24950797.490000002</v>
      </c>
      <c r="E7" s="14">
        <f>E8+E9+E10+E11+E12+E13+E14</f>
        <v>-25703772.879999995</v>
      </c>
      <c r="F7" s="59"/>
    </row>
    <row r="8" spans="1:6" ht="25.5">
      <c r="A8" s="11" t="s">
        <v>11</v>
      </c>
      <c r="B8" s="12" t="s">
        <v>79</v>
      </c>
      <c r="C8" s="58" t="s">
        <v>80</v>
      </c>
      <c r="D8" s="14">
        <v>12562430.34</v>
      </c>
      <c r="E8" s="14">
        <v>12539400.34</v>
      </c>
      <c r="F8" s="59"/>
    </row>
    <row r="9" spans="1:5" ht="12.75">
      <c r="A9" s="60" t="s">
        <v>23</v>
      </c>
      <c r="B9" s="12" t="s">
        <v>81</v>
      </c>
      <c r="C9" s="58"/>
      <c r="D9" s="14">
        <v>0</v>
      </c>
      <c r="E9" s="14">
        <v>0</v>
      </c>
    </row>
    <row r="10" spans="1:5" ht="12.75">
      <c r="A10" s="60" t="s">
        <v>38</v>
      </c>
      <c r="B10" s="15" t="s">
        <v>82</v>
      </c>
      <c r="C10" s="58"/>
      <c r="D10" s="14">
        <v>0</v>
      </c>
      <c r="E10" s="14">
        <v>0</v>
      </c>
    </row>
    <row r="11" spans="1:5" ht="12.75">
      <c r="A11" s="60" t="s">
        <v>40</v>
      </c>
      <c r="B11" s="15" t="s">
        <v>83</v>
      </c>
      <c r="C11" s="58"/>
      <c r="D11" s="14">
        <v>0</v>
      </c>
      <c r="E11" s="14">
        <v>0</v>
      </c>
    </row>
    <row r="12" spans="1:5" ht="12.75">
      <c r="A12" s="60" t="s">
        <v>43</v>
      </c>
      <c r="B12" s="15" t="s">
        <v>84</v>
      </c>
      <c r="C12" s="58"/>
      <c r="D12" s="14">
        <v>-37422032.38</v>
      </c>
      <c r="E12" s="14">
        <v>-36977156.16</v>
      </c>
    </row>
    <row r="13" spans="1:5" ht="12.75">
      <c r="A13" s="60" t="s">
        <v>85</v>
      </c>
      <c r="B13" s="15" t="s">
        <v>86</v>
      </c>
      <c r="C13" s="58" t="s">
        <v>87</v>
      </c>
      <c r="D13" s="14">
        <f>27528.58-15462.03-35828-67434</f>
        <v>-91195.45</v>
      </c>
      <c r="E13" s="14">
        <v>-1266017.06</v>
      </c>
    </row>
    <row r="14" spans="1:6" ht="25.5">
      <c r="A14" s="60" t="s">
        <v>88</v>
      </c>
      <c r="B14" s="15" t="s">
        <v>89</v>
      </c>
      <c r="C14" s="58"/>
      <c r="D14" s="14">
        <v>0</v>
      </c>
      <c r="E14" s="14">
        <v>0</v>
      </c>
      <c r="F14" s="59"/>
    </row>
    <row r="15" spans="1:6" ht="21.75" customHeight="1">
      <c r="A15" s="11" t="s">
        <v>90</v>
      </c>
      <c r="B15" s="15" t="s">
        <v>91</v>
      </c>
      <c r="C15" s="58">
        <v>18</v>
      </c>
      <c r="D15" s="14">
        <f>D16+D24+D31+D50</f>
        <v>60027833.59</v>
      </c>
      <c r="E15" s="14">
        <f>E16+E24+E31+E50</f>
        <v>60933054.5</v>
      </c>
      <c r="F15" s="59"/>
    </row>
    <row r="16" spans="1:6" ht="12.75">
      <c r="A16" s="11" t="s">
        <v>11</v>
      </c>
      <c r="B16" s="15" t="s">
        <v>92</v>
      </c>
      <c r="C16" s="58"/>
      <c r="D16" s="14">
        <f>D17+D18-D21</f>
        <v>2292216.35</v>
      </c>
      <c r="E16" s="14">
        <f>E17+E18-E21</f>
        <v>2435125.29</v>
      </c>
      <c r="F16" s="59"/>
    </row>
    <row r="17" spans="1:5" ht="25.5">
      <c r="A17" s="16" t="s">
        <v>14</v>
      </c>
      <c r="B17" s="20" t="s">
        <v>93</v>
      </c>
      <c r="C17" s="61">
        <v>18</v>
      </c>
      <c r="D17" s="19">
        <v>0</v>
      </c>
      <c r="E17" s="19">
        <v>0</v>
      </c>
    </row>
    <row r="18" spans="1:5" ht="25.5">
      <c r="A18" s="16" t="s">
        <v>16</v>
      </c>
      <c r="B18" s="20" t="s">
        <v>94</v>
      </c>
      <c r="C18" s="61" t="s">
        <v>95</v>
      </c>
      <c r="D18" s="19">
        <f>SUM(D19:D20)</f>
        <v>2292216.35</v>
      </c>
      <c r="E18" s="19">
        <f>SUM(E19:E20)</f>
        <v>2435125.29</v>
      </c>
    </row>
    <row r="19" spans="1:6" ht="12.75">
      <c r="A19" s="16"/>
      <c r="B19" s="62" t="s">
        <v>96</v>
      </c>
      <c r="C19" s="61"/>
      <c r="D19" s="19">
        <v>1797216.35</v>
      </c>
      <c r="E19" s="19">
        <v>1895125.29</v>
      </c>
      <c r="F19" s="59"/>
    </row>
    <row r="20" spans="1:5" ht="12.75">
      <c r="A20" s="16"/>
      <c r="B20" s="62" t="s">
        <v>97</v>
      </c>
      <c r="C20" s="61"/>
      <c r="D20" s="19">
        <v>495000</v>
      </c>
      <c r="E20" s="19">
        <v>540000</v>
      </c>
    </row>
    <row r="21" spans="1:5" ht="12.75">
      <c r="A21" s="16" t="s">
        <v>18</v>
      </c>
      <c r="B21" s="20" t="s">
        <v>98</v>
      </c>
      <c r="C21" s="61" t="s">
        <v>95</v>
      </c>
      <c r="D21" s="19">
        <f>SUM(D22:D23)</f>
        <v>0</v>
      </c>
      <c r="E21" s="19">
        <f>SUM(E22:E23)</f>
        <v>0</v>
      </c>
    </row>
    <row r="22" spans="1:5" ht="12.75">
      <c r="A22" s="16"/>
      <c r="B22" s="62" t="s">
        <v>99</v>
      </c>
      <c r="C22" s="61"/>
      <c r="D22" s="19">
        <v>0</v>
      </c>
      <c r="E22" s="19">
        <v>0</v>
      </c>
    </row>
    <row r="23" spans="1:6" ht="12.75">
      <c r="A23" s="16"/>
      <c r="B23" s="62" t="s">
        <v>100</v>
      </c>
      <c r="C23" s="61"/>
      <c r="D23" s="19">
        <v>0</v>
      </c>
      <c r="E23" s="19">
        <v>0</v>
      </c>
      <c r="F23" s="59"/>
    </row>
    <row r="24" spans="1:5" ht="12.75">
      <c r="A24" s="11" t="s">
        <v>23</v>
      </c>
      <c r="B24" s="15" t="s">
        <v>101</v>
      </c>
      <c r="C24" s="58" t="s">
        <v>102</v>
      </c>
      <c r="D24" s="14">
        <f>D25+D26</f>
        <v>23343071.18</v>
      </c>
      <c r="E24" s="14">
        <f>E25+E26</f>
        <v>22313935.05</v>
      </c>
    </row>
    <row r="25" spans="1:5" ht="12.75">
      <c r="A25" s="16" t="s">
        <v>14</v>
      </c>
      <c r="B25" s="20" t="s">
        <v>103</v>
      </c>
      <c r="C25" s="61" t="s">
        <v>102</v>
      </c>
      <c r="D25" s="19">
        <v>0</v>
      </c>
      <c r="E25" s="19">
        <v>0</v>
      </c>
    </row>
    <row r="26" spans="1:6" ht="12.75">
      <c r="A26" s="16" t="s">
        <v>16</v>
      </c>
      <c r="B26" s="20" t="s">
        <v>104</v>
      </c>
      <c r="C26" s="61" t="s">
        <v>102</v>
      </c>
      <c r="D26" s="19">
        <f>SUM(D27:D30)</f>
        <v>23343071.18</v>
      </c>
      <c r="E26" s="19">
        <f>SUM(E27:E30)</f>
        <v>22313935.05</v>
      </c>
      <c r="F26" s="59"/>
    </row>
    <row r="27" spans="1:5" ht="12.75">
      <c r="A27" s="16"/>
      <c r="B27" s="17" t="s">
        <v>105</v>
      </c>
      <c r="C27" s="61"/>
      <c r="D27" s="19">
        <v>22443071.18</v>
      </c>
      <c r="E27" s="19">
        <v>22300576.45</v>
      </c>
    </row>
    <row r="28" spans="1:5" ht="25.5">
      <c r="A28" s="16"/>
      <c r="B28" s="17" t="s">
        <v>106</v>
      </c>
      <c r="C28" s="61"/>
      <c r="D28" s="19">
        <v>0</v>
      </c>
      <c r="E28" s="19">
        <v>0</v>
      </c>
    </row>
    <row r="29" spans="1:5" ht="12.75">
      <c r="A29" s="16"/>
      <c r="B29" s="17" t="s">
        <v>107</v>
      </c>
      <c r="C29" s="61"/>
      <c r="D29" s="19">
        <v>0</v>
      </c>
      <c r="E29" s="19">
        <v>0</v>
      </c>
    </row>
    <row r="30" spans="1:6" ht="12.75">
      <c r="A30" s="16"/>
      <c r="B30" s="17" t="s">
        <v>108</v>
      </c>
      <c r="C30" s="61"/>
      <c r="D30" s="19">
        <v>900000</v>
      </c>
      <c r="E30" s="19">
        <v>13358.6</v>
      </c>
      <c r="F30" s="59"/>
    </row>
    <row r="31" spans="1:6" ht="12.75">
      <c r="A31" s="11" t="s">
        <v>38</v>
      </c>
      <c r="B31" s="15" t="s">
        <v>109</v>
      </c>
      <c r="C31" s="61"/>
      <c r="D31" s="14">
        <f>D32+D37+D49</f>
        <v>10031840.020000001</v>
      </c>
      <c r="E31" s="14">
        <f>E32+E37+E49</f>
        <v>10387928.010000002</v>
      </c>
      <c r="F31" s="59"/>
    </row>
    <row r="32" spans="1:5" ht="12.75">
      <c r="A32" s="16" t="s">
        <v>14</v>
      </c>
      <c r="B32" s="17" t="s">
        <v>103</v>
      </c>
      <c r="C32" s="61"/>
      <c r="D32" s="19">
        <f>D33+D36</f>
        <v>0</v>
      </c>
      <c r="E32" s="19">
        <f>E33+E36</f>
        <v>0</v>
      </c>
    </row>
    <row r="33" spans="1:5" ht="25.5">
      <c r="A33" s="16"/>
      <c r="B33" s="38" t="s">
        <v>110</v>
      </c>
      <c r="C33" s="61"/>
      <c r="D33" s="19">
        <v>0</v>
      </c>
      <c r="E33" s="19">
        <v>0</v>
      </c>
    </row>
    <row r="34" spans="1:5" ht="12.75">
      <c r="A34" s="16"/>
      <c r="B34" s="62" t="s">
        <v>61</v>
      </c>
      <c r="C34" s="61"/>
      <c r="D34" s="19">
        <v>0</v>
      </c>
      <c r="E34" s="19">
        <v>0</v>
      </c>
    </row>
    <row r="35" spans="1:5" ht="12.75">
      <c r="A35" s="16"/>
      <c r="B35" s="62" t="s">
        <v>62</v>
      </c>
      <c r="C35" s="61"/>
      <c r="D35" s="19">
        <v>0</v>
      </c>
      <c r="E35" s="19">
        <v>0</v>
      </c>
    </row>
    <row r="36" spans="1:5" ht="12.75">
      <c r="A36" s="16"/>
      <c r="B36" s="17" t="s">
        <v>111</v>
      </c>
      <c r="C36" s="61"/>
      <c r="D36" s="19">
        <v>0</v>
      </c>
      <c r="E36" s="19">
        <v>0</v>
      </c>
    </row>
    <row r="37" spans="1:5" ht="12.75">
      <c r="A37" s="35" t="s">
        <v>18</v>
      </c>
      <c r="B37" s="20" t="s">
        <v>104</v>
      </c>
      <c r="C37" s="61"/>
      <c r="D37" s="19">
        <f>D38+D39+D40+D41+D44+D45+D46+D47+D48</f>
        <v>9366529.38</v>
      </c>
      <c r="E37" s="19">
        <f>E38+E39+E40+E41+E44+E45+E46+E47+E48</f>
        <v>9704634.030000001</v>
      </c>
    </row>
    <row r="38" spans="1:5" ht="12.75">
      <c r="A38" s="16"/>
      <c r="B38" s="38" t="s">
        <v>105</v>
      </c>
      <c r="C38" s="61"/>
      <c r="D38" s="19">
        <v>3499390.22</v>
      </c>
      <c r="E38" s="19">
        <v>4112200.04</v>
      </c>
    </row>
    <row r="39" spans="1:5" ht="25.5">
      <c r="A39" s="16"/>
      <c r="B39" s="38" t="s">
        <v>106</v>
      </c>
      <c r="C39" s="61"/>
      <c r="D39" s="19">
        <v>0</v>
      </c>
      <c r="E39" s="19">
        <v>0</v>
      </c>
    </row>
    <row r="40" spans="1:5" ht="12.75">
      <c r="A40" s="16"/>
      <c r="B40" s="38" t="s">
        <v>107</v>
      </c>
      <c r="C40" s="61"/>
      <c r="D40" s="19">
        <v>0</v>
      </c>
      <c r="E40" s="19">
        <v>0</v>
      </c>
    </row>
    <row r="41" spans="1:6" ht="25.5">
      <c r="A41" s="16"/>
      <c r="B41" s="38" t="s">
        <v>112</v>
      </c>
      <c r="C41" s="61"/>
      <c r="D41" s="19">
        <f>SUM(D42:D43)</f>
        <v>4077280.21</v>
      </c>
      <c r="E41" s="19">
        <f>SUM(E42:E43)</f>
        <v>4254845.84</v>
      </c>
      <c r="F41" s="59"/>
    </row>
    <row r="42" spans="1:6" ht="12.75">
      <c r="A42" s="16"/>
      <c r="B42" s="38" t="s">
        <v>61</v>
      </c>
      <c r="C42" s="61"/>
      <c r="D42" s="19">
        <f>4057653.6+477+315+3372.58+15462.03</f>
        <v>4077280.21</v>
      </c>
      <c r="E42" s="19">
        <v>4254845.84</v>
      </c>
      <c r="F42" s="59"/>
    </row>
    <row r="43" spans="1:5" ht="12.75">
      <c r="A43" s="16"/>
      <c r="B43" s="38" t="s">
        <v>62</v>
      </c>
      <c r="C43" s="61"/>
      <c r="D43" s="19">
        <v>0</v>
      </c>
      <c r="E43" s="19">
        <v>0</v>
      </c>
    </row>
    <row r="44" spans="1:5" ht="12.75">
      <c r="A44" s="16"/>
      <c r="B44" s="38" t="s">
        <v>113</v>
      </c>
      <c r="C44" s="61"/>
      <c r="D44" s="19">
        <v>0</v>
      </c>
      <c r="E44" s="19">
        <v>0</v>
      </c>
    </row>
    <row r="45" spans="1:6" ht="12.75">
      <c r="A45" s="16"/>
      <c r="B45" s="38" t="s">
        <v>114</v>
      </c>
      <c r="C45" s="61"/>
      <c r="D45" s="19">
        <v>0</v>
      </c>
      <c r="E45" s="19">
        <v>0</v>
      </c>
      <c r="F45" s="59"/>
    </row>
    <row r="46" spans="1:5" ht="25.5">
      <c r="A46" s="16"/>
      <c r="B46" s="62" t="s">
        <v>115</v>
      </c>
      <c r="C46" s="61"/>
      <c r="D46" s="19">
        <f>951610.68-2372-3051-363+35828+67434</f>
        <v>1049086.6800000002</v>
      </c>
      <c r="E46" s="19">
        <v>907030.42</v>
      </c>
    </row>
    <row r="47" spans="1:5" ht="12.75">
      <c r="A47" s="16"/>
      <c r="B47" s="38" t="s">
        <v>116</v>
      </c>
      <c r="C47" s="61"/>
      <c r="D47" s="19">
        <v>188664.05</v>
      </c>
      <c r="E47" s="19">
        <v>262579.71</v>
      </c>
    </row>
    <row r="48" spans="1:5" ht="12.75">
      <c r="A48" s="16"/>
      <c r="B48" s="38" t="s">
        <v>117</v>
      </c>
      <c r="C48" s="61"/>
      <c r="D48" s="19">
        <f>367188.16+66+2644.25+182209.81</f>
        <v>552108.22</v>
      </c>
      <c r="E48" s="19">
        <v>167978.02</v>
      </c>
    </row>
    <row r="49" spans="1:5" ht="12.75">
      <c r="A49" s="16" t="s">
        <v>18</v>
      </c>
      <c r="B49" s="20" t="s">
        <v>118</v>
      </c>
      <c r="C49" s="61"/>
      <c r="D49" s="19">
        <v>665310.64</v>
      </c>
      <c r="E49" s="19">
        <v>683293.98</v>
      </c>
    </row>
    <row r="50" spans="1:5" ht="12.75">
      <c r="A50" s="11" t="s">
        <v>40</v>
      </c>
      <c r="B50" s="15" t="s">
        <v>119</v>
      </c>
      <c r="C50" s="58">
        <v>22</v>
      </c>
      <c r="D50" s="14">
        <f>D51+D52</f>
        <v>24360706.040000003</v>
      </c>
      <c r="E50" s="14">
        <f>E51+E52</f>
        <v>25796066.15</v>
      </c>
    </row>
    <row r="51" spans="1:5" ht="12.75">
      <c r="A51" s="16" t="s">
        <v>14</v>
      </c>
      <c r="B51" s="20" t="s">
        <v>120</v>
      </c>
      <c r="C51" s="63"/>
      <c r="D51" s="19">
        <v>0</v>
      </c>
      <c r="E51" s="19">
        <v>0</v>
      </c>
    </row>
    <row r="52" spans="1:5" ht="12.75">
      <c r="A52" s="16" t="s">
        <v>16</v>
      </c>
      <c r="B52" s="20" t="s">
        <v>48</v>
      </c>
      <c r="C52" s="63"/>
      <c r="D52" s="19">
        <f>SUM(D53:D54)</f>
        <v>24360706.040000003</v>
      </c>
      <c r="E52" s="19">
        <f>SUM(E53:E54)</f>
        <v>25796066.15</v>
      </c>
    </row>
    <row r="53" spans="1:5" ht="12.75">
      <c r="A53" s="16"/>
      <c r="B53" s="38" t="s">
        <v>99</v>
      </c>
      <c r="C53" s="63"/>
      <c r="D53" s="19">
        <v>20967227.51</v>
      </c>
      <c r="E53" s="19">
        <v>22830793.32</v>
      </c>
    </row>
    <row r="54" spans="1:5" ht="12.75">
      <c r="A54" s="16"/>
      <c r="B54" s="38" t="s">
        <v>100</v>
      </c>
      <c r="C54" s="63"/>
      <c r="D54" s="19">
        <v>3393478.53</v>
      </c>
      <c r="E54" s="19">
        <v>2965272.83</v>
      </c>
    </row>
    <row r="55" spans="1:5" ht="21.75" customHeight="1" thickBot="1">
      <c r="A55" s="64" t="s">
        <v>121</v>
      </c>
      <c r="B55" s="65"/>
      <c r="C55" s="66"/>
      <c r="D55" s="67">
        <f>D7+D15</f>
        <v>35077036.1</v>
      </c>
      <c r="E55" s="67">
        <f>E7+E15</f>
        <v>35229281.620000005</v>
      </c>
    </row>
    <row r="56" spans="1:5" ht="21.75" customHeight="1">
      <c r="A56" s="68"/>
      <c r="B56" s="68"/>
      <c r="C56" s="69"/>
      <c r="D56" s="46"/>
      <c r="E56" s="46"/>
    </row>
    <row r="57" ht="12.75">
      <c r="B57" s="4" t="str">
        <f>'[1]Bilans - AKTYWA'!$B$50</f>
        <v>Wieluń, dnia 2016.03.25</v>
      </c>
    </row>
    <row r="59" spans="2:5" ht="12.75">
      <c r="B59" s="70" t="s">
        <v>122</v>
      </c>
      <c r="C59" s="63"/>
      <c r="D59" s="36">
        <v>2015</v>
      </c>
      <c r="E59" s="36">
        <v>2014</v>
      </c>
    </row>
    <row r="60" spans="2:5" ht="12.75">
      <c r="B60" s="71" t="s">
        <v>123</v>
      </c>
      <c r="C60" s="63"/>
      <c r="D60" s="72">
        <f>'[1]Bilans - AKTYWA'!D48</f>
        <v>35077036.1</v>
      </c>
      <c r="E60" s="72">
        <f>'[1]Bilans - AKTYWA'!E48</f>
        <v>35229281.62</v>
      </c>
    </row>
    <row r="61" spans="2:5" ht="12.75">
      <c r="B61" s="71" t="s">
        <v>124</v>
      </c>
      <c r="C61" s="63"/>
      <c r="D61" s="70">
        <f>D55</f>
        <v>35077036.1</v>
      </c>
      <c r="E61" s="70">
        <f>E55</f>
        <v>35229281.620000005</v>
      </c>
    </row>
    <row r="62" spans="2:5" ht="12.75">
      <c r="B62" s="73" t="s">
        <v>125</v>
      </c>
      <c r="C62" s="74"/>
      <c r="D62" s="75">
        <f>D60-D61</f>
        <v>0</v>
      </c>
      <c r="E62" s="75">
        <f>E60-E61</f>
        <v>0</v>
      </c>
    </row>
    <row r="64" spans="4:5" ht="12.75">
      <c r="D64" s="46"/>
      <c r="E64" s="46"/>
    </row>
    <row r="65" spans="4:5" ht="12.75">
      <c r="D65" s="46"/>
      <c r="E65" s="46"/>
    </row>
    <row r="66" spans="4:5" ht="12.75">
      <c r="D66" s="46"/>
      <c r="E66" s="46"/>
    </row>
    <row r="67" spans="4:5" ht="12.75">
      <c r="D67" s="46"/>
      <c r="E67" s="46"/>
    </row>
    <row r="68" spans="4:5" ht="12.75">
      <c r="D68" s="46"/>
      <c r="E68" s="46"/>
    </row>
    <row r="69" spans="4:5" ht="12.75">
      <c r="D69" s="46"/>
      <c r="E69" s="46"/>
    </row>
    <row r="70" spans="4:5" ht="12.75">
      <c r="D70" s="46"/>
      <c r="E70" s="46"/>
    </row>
    <row r="71" spans="4:5" ht="12.75">
      <c r="D71" s="46"/>
      <c r="E71" s="46"/>
    </row>
    <row r="72" spans="4:5" ht="12.75">
      <c r="D72" s="46"/>
      <c r="E72" s="46"/>
    </row>
    <row r="73" spans="4:5" ht="12.75">
      <c r="D73" s="46"/>
      <c r="E73" s="46"/>
    </row>
    <row r="74" spans="4:5" ht="12.75">
      <c r="D74" s="46"/>
      <c r="E74" s="46"/>
    </row>
    <row r="75" spans="4:5" ht="12.75">
      <c r="D75" s="46"/>
      <c r="E75" s="46"/>
    </row>
    <row r="76" spans="4:5" ht="12.75">
      <c r="D76" s="47"/>
      <c r="E76" s="47"/>
    </row>
    <row r="77" spans="4:5" ht="12.75">
      <c r="D77" s="47"/>
      <c r="E77" s="47"/>
    </row>
    <row r="78" spans="4:5" ht="12.75">
      <c r="D78" s="47"/>
      <c r="E78" s="47"/>
    </row>
    <row r="79" spans="4:5" ht="12.75">
      <c r="D79" s="47"/>
      <c r="E79" s="47"/>
    </row>
    <row r="80" spans="4:5" ht="12.75">
      <c r="D80" s="47"/>
      <c r="E80" s="47"/>
    </row>
    <row r="81" spans="4:5" ht="12.75">
      <c r="D81" s="47"/>
      <c r="E81" s="47"/>
    </row>
    <row r="82" spans="4:5" ht="12.75">
      <c r="D82" s="47"/>
      <c r="E82" s="47"/>
    </row>
    <row r="83" spans="4:5" ht="12.75">
      <c r="D83" s="46"/>
      <c r="E83" s="46"/>
    </row>
    <row r="84" spans="4:5" ht="12.75">
      <c r="D84" s="47"/>
      <c r="E84" s="47"/>
    </row>
    <row r="85" spans="4:5" ht="12.75">
      <c r="D85" s="47"/>
      <c r="E85" s="47"/>
    </row>
    <row r="86" spans="4:5" ht="12.75">
      <c r="D86" s="47"/>
      <c r="E86" s="47"/>
    </row>
    <row r="87" spans="4:5" ht="12.75">
      <c r="D87" s="47"/>
      <c r="E87" s="47"/>
    </row>
    <row r="88" spans="4:5" ht="12.75">
      <c r="D88" s="47"/>
      <c r="E88" s="47"/>
    </row>
    <row r="89" spans="4:5" ht="12.75">
      <c r="D89" s="47"/>
      <c r="E89" s="47"/>
    </row>
    <row r="90" spans="4:5" ht="12.75">
      <c r="D90" s="46"/>
      <c r="E90" s="46"/>
    </row>
    <row r="91" spans="4:5" ht="12.75">
      <c r="D91" s="47"/>
      <c r="E91" s="47"/>
    </row>
    <row r="92" spans="4:5" ht="12.75">
      <c r="D92" s="47"/>
      <c r="E92" s="47"/>
    </row>
    <row r="93" spans="4:5" ht="12.75">
      <c r="D93" s="47"/>
      <c r="E93" s="47"/>
    </row>
    <row r="94" spans="4:5" ht="12.75">
      <c r="D94" s="47"/>
      <c r="E94" s="47"/>
    </row>
    <row r="95" spans="4:5" ht="12.75">
      <c r="D95" s="47"/>
      <c r="E95" s="47"/>
    </row>
    <row r="96" spans="4:5" ht="12.75">
      <c r="D96" s="47"/>
      <c r="E96" s="47"/>
    </row>
    <row r="97" spans="4:5" ht="12.75">
      <c r="D97" s="47"/>
      <c r="E97" s="47"/>
    </row>
    <row r="98" spans="4:5" ht="12.75">
      <c r="D98" s="47"/>
      <c r="E98" s="47"/>
    </row>
    <row r="99" spans="4:5" ht="12.75">
      <c r="D99" s="47"/>
      <c r="E99" s="47"/>
    </row>
    <row r="100" spans="4:5" ht="12.75">
      <c r="D100" s="47"/>
      <c r="E100" s="47"/>
    </row>
    <row r="101" spans="4:5" ht="12.75">
      <c r="D101" s="47"/>
      <c r="E101" s="47"/>
    </row>
    <row r="102" spans="4:5" ht="12.75">
      <c r="D102" s="47"/>
      <c r="E102" s="47"/>
    </row>
    <row r="103" spans="4:5" ht="12.75">
      <c r="D103" s="47"/>
      <c r="E103" s="47"/>
    </row>
    <row r="104" spans="4:5" ht="12.75">
      <c r="D104" s="47"/>
      <c r="E104" s="47"/>
    </row>
    <row r="105" spans="4:5" ht="12.75">
      <c r="D105" s="47"/>
      <c r="E105" s="47"/>
    </row>
    <row r="106" spans="4:5" ht="12.75">
      <c r="D106" s="47"/>
      <c r="E106" s="47"/>
    </row>
    <row r="107" spans="4:5" ht="12.75">
      <c r="D107" s="47"/>
      <c r="E107" s="47"/>
    </row>
    <row r="108" spans="4:5" ht="12.75">
      <c r="D108" s="47"/>
      <c r="E108" s="47"/>
    </row>
    <row r="109" spans="4:5" ht="12.75">
      <c r="D109" s="46"/>
      <c r="E109" s="46"/>
    </row>
    <row r="110" spans="4:5" ht="12.75">
      <c r="D110" s="47"/>
      <c r="E110" s="47"/>
    </row>
    <row r="111" spans="4:5" ht="12.75">
      <c r="D111" s="47"/>
      <c r="E111" s="47"/>
    </row>
    <row r="112" spans="4:5" ht="12.75">
      <c r="D112" s="47"/>
      <c r="E112" s="47"/>
    </row>
    <row r="113" spans="4:5" ht="12.75">
      <c r="D113" s="47"/>
      <c r="E113" s="47"/>
    </row>
    <row r="114" spans="4:5" ht="12.75">
      <c r="D114" s="46"/>
      <c r="E114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D19" sqref="D19"/>
    </sheetView>
  </sheetViews>
  <sheetFormatPr defaultColWidth="9.140625" defaultRowHeight="12.75"/>
  <cols>
    <col min="1" max="1" width="5.7109375" style="80" customWidth="1"/>
    <col min="2" max="2" width="40.57421875" style="4" customWidth="1"/>
    <col min="3" max="3" width="7.8515625" style="77" customWidth="1"/>
    <col min="4" max="5" width="21.421875" style="4" customWidth="1"/>
    <col min="6" max="6" width="17.28125" style="4" customWidth="1"/>
    <col min="7" max="16384" width="8.28125" style="4" customWidth="1"/>
  </cols>
  <sheetData>
    <row r="1" spans="1:2" ht="15">
      <c r="A1" s="5" t="str">
        <f>'[1]Bilans - AKTYWA'!A1</f>
        <v>SPZOZ   Wieluń</v>
      </c>
      <c r="B1" s="76"/>
    </row>
    <row r="2" spans="1:2" ht="15">
      <c r="A2" s="5" t="str">
        <f>'[1]Bilans - AKTYWA'!A2</f>
        <v>Sprawozdanie finansowe za rok 2015</v>
      </c>
      <c r="B2" s="76"/>
    </row>
    <row r="3" spans="1:2" ht="15">
      <c r="A3" s="5"/>
      <c r="B3" s="76"/>
    </row>
    <row r="4" spans="1:5" ht="18">
      <c r="A4" s="78" t="s">
        <v>126</v>
      </c>
      <c r="B4" s="79"/>
      <c r="C4" s="54"/>
      <c r="D4" s="54"/>
      <c r="E4" s="54"/>
    </row>
    <row r="5" ht="13.5" thickBot="1">
      <c r="B5" s="76"/>
    </row>
    <row r="6" spans="1:5" ht="13.5" thickBot="1">
      <c r="A6" s="81" t="s">
        <v>3</v>
      </c>
      <c r="B6" s="82" t="s">
        <v>4</v>
      </c>
      <c r="C6" s="82" t="s">
        <v>5</v>
      </c>
      <c r="D6" s="83" t="s">
        <v>127</v>
      </c>
      <c r="E6" s="84" t="s">
        <v>127</v>
      </c>
    </row>
    <row r="7" spans="1:5" ht="12.75">
      <c r="A7" s="85"/>
      <c r="B7" s="86"/>
      <c r="C7" s="86"/>
      <c r="D7" s="87" t="s">
        <v>128</v>
      </c>
      <c r="E7" s="88" t="s">
        <v>129</v>
      </c>
    </row>
    <row r="8" spans="1:5" ht="25.5">
      <c r="A8" s="11" t="s">
        <v>8</v>
      </c>
      <c r="B8" s="15" t="s">
        <v>130</v>
      </c>
      <c r="C8" s="58" t="s">
        <v>131</v>
      </c>
      <c r="D8" s="14">
        <f>SUM(D10:D14)</f>
        <v>44349334.690000005</v>
      </c>
      <c r="E8" s="14">
        <f>SUM(E10:E14)</f>
        <v>41806414.67</v>
      </c>
    </row>
    <row r="9" spans="1:5" ht="12.75">
      <c r="A9" s="16"/>
      <c r="B9" s="62" t="s">
        <v>132</v>
      </c>
      <c r="C9" s="58"/>
      <c r="D9" s="19">
        <v>0</v>
      </c>
      <c r="E9" s="19">
        <v>0</v>
      </c>
    </row>
    <row r="10" spans="1:6" ht="12.75">
      <c r="A10" s="16" t="s">
        <v>11</v>
      </c>
      <c r="B10" s="20" t="s">
        <v>133</v>
      </c>
      <c r="C10" s="58"/>
      <c r="D10" s="19">
        <f>44248359.32+3662.55-365.11</f>
        <v>44251656.76</v>
      </c>
      <c r="E10" s="19">
        <f>41674368.9+6075.25+9060</f>
        <v>41689504.15</v>
      </c>
      <c r="F10" s="59"/>
    </row>
    <row r="11" spans="1:6" ht="27" customHeight="1">
      <c r="A11" s="16" t="s">
        <v>23</v>
      </c>
      <c r="B11" s="17" t="s">
        <v>134</v>
      </c>
      <c r="C11" s="58"/>
      <c r="D11" s="19">
        <v>1032.17</v>
      </c>
      <c r="E11" s="19">
        <v>-10116.12</v>
      </c>
      <c r="F11" s="59"/>
    </row>
    <row r="12" spans="1:5" ht="25.5">
      <c r="A12" s="16" t="s">
        <v>38</v>
      </c>
      <c r="B12" s="20" t="s">
        <v>135</v>
      </c>
      <c r="C12" s="58"/>
      <c r="D12" s="19">
        <v>0</v>
      </c>
      <c r="E12" s="19">
        <v>0</v>
      </c>
    </row>
    <row r="13" spans="1:5" ht="25.5">
      <c r="A13" s="16" t="s">
        <v>40</v>
      </c>
      <c r="B13" s="20" t="s">
        <v>136</v>
      </c>
      <c r="C13" s="58"/>
      <c r="D13" s="19">
        <v>5153.99</v>
      </c>
      <c r="E13" s="19">
        <v>7154.82</v>
      </c>
    </row>
    <row r="14" spans="1:5" ht="25.5">
      <c r="A14" s="35" t="s">
        <v>43</v>
      </c>
      <c r="B14" s="17" t="s">
        <v>137</v>
      </c>
      <c r="C14" s="58"/>
      <c r="D14" s="19">
        <f>42464+6937.38+42090.39</f>
        <v>91491.76999999999</v>
      </c>
      <c r="E14" s="19">
        <v>119871.82</v>
      </c>
    </row>
    <row r="15" spans="1:6" ht="12.75">
      <c r="A15" s="11" t="s">
        <v>49</v>
      </c>
      <c r="B15" s="15" t="s">
        <v>138</v>
      </c>
      <c r="C15" s="58" t="s">
        <v>139</v>
      </c>
      <c r="D15" s="14">
        <f>D16+D17+D18+D19+D21+D22+D23+D24</f>
        <v>46463206.14000001</v>
      </c>
      <c r="E15" s="14">
        <f>E16+E17+E18+E19+E21+E22+E23+E24</f>
        <v>43513396.78</v>
      </c>
      <c r="F15" s="59"/>
    </row>
    <row r="16" spans="1:6" ht="12.75">
      <c r="A16" s="16" t="s">
        <v>11</v>
      </c>
      <c r="B16" s="20" t="s">
        <v>140</v>
      </c>
      <c r="C16" s="58"/>
      <c r="D16" s="19">
        <v>3960039.49</v>
      </c>
      <c r="E16" s="19">
        <v>2183978.34</v>
      </c>
      <c r="F16" s="59"/>
    </row>
    <row r="17" spans="1:5" ht="12.75">
      <c r="A17" s="16" t="s">
        <v>23</v>
      </c>
      <c r="B17" s="20" t="s">
        <v>141</v>
      </c>
      <c r="C17" s="58"/>
      <c r="D17" s="19">
        <f>6986988.98+477</f>
        <v>6987465.98</v>
      </c>
      <c r="E17" s="19">
        <v>6711860.6</v>
      </c>
    </row>
    <row r="18" spans="1:5" ht="12.75">
      <c r="A18" s="16" t="s">
        <v>38</v>
      </c>
      <c r="B18" s="20" t="s">
        <v>142</v>
      </c>
      <c r="C18" s="58"/>
      <c r="D18" s="19">
        <f>11864383.49+315</f>
        <v>11864698.49</v>
      </c>
      <c r="E18" s="19">
        <v>10932731.36</v>
      </c>
    </row>
    <row r="19" spans="1:5" ht="12.75">
      <c r="A19" s="16" t="s">
        <v>40</v>
      </c>
      <c r="B19" s="20" t="s">
        <v>143</v>
      </c>
      <c r="C19" s="58"/>
      <c r="D19" s="19">
        <v>117456.6</v>
      </c>
      <c r="E19" s="19">
        <v>141433.48</v>
      </c>
    </row>
    <row r="20" spans="1:5" ht="12.75">
      <c r="A20" s="16"/>
      <c r="B20" s="38" t="s">
        <v>144</v>
      </c>
      <c r="C20" s="58"/>
      <c r="D20" s="19">
        <v>0</v>
      </c>
      <c r="E20" s="19">
        <v>0</v>
      </c>
    </row>
    <row r="21" spans="1:6" ht="12.75">
      <c r="A21" s="16" t="s">
        <v>43</v>
      </c>
      <c r="B21" s="20" t="s">
        <v>145</v>
      </c>
      <c r="C21" s="58"/>
      <c r="D21" s="19">
        <v>19275705.76</v>
      </c>
      <c r="E21" s="19">
        <v>19334823.71</v>
      </c>
      <c r="F21" s="59"/>
    </row>
    <row r="22" spans="1:5" ht="12.75">
      <c r="A22" s="16" t="s">
        <v>85</v>
      </c>
      <c r="B22" s="20" t="s">
        <v>146</v>
      </c>
      <c r="C22" s="58"/>
      <c r="D22" s="19">
        <v>3667843.52</v>
      </c>
      <c r="E22" s="19">
        <v>3638047.2</v>
      </c>
    </row>
    <row r="23" spans="1:6" ht="12.75">
      <c r="A23" s="16" t="s">
        <v>88</v>
      </c>
      <c r="B23" s="20" t="s">
        <v>147</v>
      </c>
      <c r="C23" s="58"/>
      <c r="D23" s="19">
        <v>589996.3</v>
      </c>
      <c r="E23" s="19">
        <v>570522.09</v>
      </c>
      <c r="F23" s="59"/>
    </row>
    <row r="24" spans="1:6" ht="12.75">
      <c r="A24" s="16" t="s">
        <v>148</v>
      </c>
      <c r="B24" s="20" t="s">
        <v>149</v>
      </c>
      <c r="C24" s="58"/>
      <c r="D24" s="19">
        <v>0</v>
      </c>
      <c r="E24" s="19">
        <v>0</v>
      </c>
      <c r="F24" s="59"/>
    </row>
    <row r="25" spans="1:5" ht="12.75">
      <c r="A25" s="11" t="s">
        <v>150</v>
      </c>
      <c r="B25" s="12" t="s">
        <v>151</v>
      </c>
      <c r="C25" s="58"/>
      <c r="D25" s="14">
        <f>D8-D15</f>
        <v>-2113871.450000003</v>
      </c>
      <c r="E25" s="14">
        <f>E8-E15</f>
        <v>-1706982.1099999994</v>
      </c>
    </row>
    <row r="26" spans="1:5" ht="12.75">
      <c r="A26" s="11" t="s">
        <v>152</v>
      </c>
      <c r="B26" s="15" t="s">
        <v>153</v>
      </c>
      <c r="C26" s="58" t="s">
        <v>154</v>
      </c>
      <c r="D26" s="14">
        <f>SUM(D27:D30)</f>
        <v>4694591.98</v>
      </c>
      <c r="E26" s="14">
        <f>SUM(E27:E30)</f>
        <v>2887193.53</v>
      </c>
    </row>
    <row r="27" spans="1:6" ht="25.5">
      <c r="A27" s="16" t="s">
        <v>11</v>
      </c>
      <c r="B27" s="20" t="s">
        <v>155</v>
      </c>
      <c r="C27" s="58"/>
      <c r="D27" s="19">
        <v>0</v>
      </c>
      <c r="E27" s="19">
        <v>725</v>
      </c>
      <c r="F27" s="59"/>
    </row>
    <row r="28" spans="1:6" ht="12.75">
      <c r="A28" s="16" t="s">
        <v>23</v>
      </c>
      <c r="B28" s="20" t="s">
        <v>156</v>
      </c>
      <c r="C28" s="58"/>
      <c r="D28" s="19">
        <v>0</v>
      </c>
      <c r="E28" s="19">
        <v>0</v>
      </c>
      <c r="F28" s="59"/>
    </row>
    <row r="29" spans="1:6" ht="12.75">
      <c r="A29" s="35" t="s">
        <v>38</v>
      </c>
      <c r="B29" s="17" t="s">
        <v>157</v>
      </c>
      <c r="C29" s="58"/>
      <c r="D29" s="19">
        <v>0</v>
      </c>
      <c r="E29" s="19">
        <v>0</v>
      </c>
      <c r="F29" s="59"/>
    </row>
    <row r="30" spans="1:6" ht="12.75">
      <c r="A30" s="35" t="s">
        <v>40</v>
      </c>
      <c r="B30" s="20" t="s">
        <v>158</v>
      </c>
      <c r="C30" s="58"/>
      <c r="D30" s="19">
        <f>4591398.16+103193.82</f>
        <v>4694591.98</v>
      </c>
      <c r="E30" s="19">
        <v>2886468.53</v>
      </c>
      <c r="F30" s="59"/>
    </row>
    <row r="31" spans="1:6" ht="12.75">
      <c r="A31" s="11" t="s">
        <v>159</v>
      </c>
      <c r="B31" s="15" t="s">
        <v>160</v>
      </c>
      <c r="C31" s="58" t="s">
        <v>161</v>
      </c>
      <c r="D31" s="14">
        <f>SUM(D32:D34)</f>
        <v>827416.75</v>
      </c>
      <c r="E31" s="14">
        <f>SUM(E32:E34)</f>
        <v>633444.11</v>
      </c>
      <c r="F31" s="59"/>
    </row>
    <row r="32" spans="1:6" ht="25.5">
      <c r="A32" s="16" t="s">
        <v>11</v>
      </c>
      <c r="B32" s="20" t="s">
        <v>162</v>
      </c>
      <c r="C32" s="58"/>
      <c r="D32" s="19">
        <v>0</v>
      </c>
      <c r="E32" s="19">
        <v>0</v>
      </c>
      <c r="F32" s="59"/>
    </row>
    <row r="33" spans="1:6" ht="12.75">
      <c r="A33" s="16" t="s">
        <v>23</v>
      </c>
      <c r="B33" s="20" t="s">
        <v>157</v>
      </c>
      <c r="C33" s="58"/>
      <c r="D33" s="19">
        <f>153988.8+1878</f>
        <v>155866.8</v>
      </c>
      <c r="E33" s="19">
        <v>15066.6</v>
      </c>
      <c r="F33" s="59"/>
    </row>
    <row r="34" spans="1:6" ht="12.75">
      <c r="A34" s="16" t="s">
        <v>38</v>
      </c>
      <c r="B34" s="20" t="s">
        <v>163</v>
      </c>
      <c r="C34" s="58"/>
      <c r="D34" s="19">
        <f>668839.7+66+2644.25</f>
        <v>671549.95</v>
      </c>
      <c r="E34" s="19">
        <v>618377.51</v>
      </c>
      <c r="F34" s="59"/>
    </row>
    <row r="35" spans="1:6" ht="25.5">
      <c r="A35" s="11" t="s">
        <v>164</v>
      </c>
      <c r="B35" s="12" t="s">
        <v>165</v>
      </c>
      <c r="C35" s="58"/>
      <c r="D35" s="14">
        <f>D25+D26-D31</f>
        <v>1753303.7799999975</v>
      </c>
      <c r="E35" s="14">
        <f>E25+E26-E31</f>
        <v>546767.3100000004</v>
      </c>
      <c r="F35" s="59"/>
    </row>
    <row r="36" spans="1:6" ht="12.75">
      <c r="A36" s="11" t="s">
        <v>166</v>
      </c>
      <c r="B36" s="15" t="s">
        <v>167</v>
      </c>
      <c r="C36" s="58" t="s">
        <v>168</v>
      </c>
      <c r="D36" s="14">
        <f>D37+D39+D41+D42+D43</f>
        <v>43314.810000000005</v>
      </c>
      <c r="E36" s="14">
        <f>E37+E39+E41+E42+E43</f>
        <v>95897.3</v>
      </c>
      <c r="F36" s="59"/>
    </row>
    <row r="37" spans="1:5" ht="12.75">
      <c r="A37" s="16" t="s">
        <v>11</v>
      </c>
      <c r="B37" s="20" t="s">
        <v>169</v>
      </c>
      <c r="C37" s="58"/>
      <c r="D37" s="19">
        <v>0</v>
      </c>
      <c r="E37" s="19">
        <v>0</v>
      </c>
    </row>
    <row r="38" spans="1:5" ht="12.75">
      <c r="A38" s="16"/>
      <c r="B38" s="38" t="s">
        <v>132</v>
      </c>
      <c r="C38" s="58"/>
      <c r="D38" s="19">
        <v>0</v>
      </c>
      <c r="E38" s="19">
        <v>0</v>
      </c>
    </row>
    <row r="39" spans="1:5" ht="12.75">
      <c r="A39" s="16" t="s">
        <v>23</v>
      </c>
      <c r="B39" s="17" t="s">
        <v>170</v>
      </c>
      <c r="C39" s="58"/>
      <c r="D39" s="19">
        <f>39730.55+3579.26</f>
        <v>43309.810000000005</v>
      </c>
      <c r="E39" s="19">
        <v>95835.8</v>
      </c>
    </row>
    <row r="40" spans="1:5" ht="12.75">
      <c r="A40" s="16"/>
      <c r="B40" s="38" t="s">
        <v>132</v>
      </c>
      <c r="C40" s="58"/>
      <c r="D40" s="19">
        <v>0</v>
      </c>
      <c r="E40" s="19">
        <v>0</v>
      </c>
    </row>
    <row r="41" spans="1:5" ht="12.75">
      <c r="A41" s="16" t="s">
        <v>38</v>
      </c>
      <c r="B41" s="17" t="s">
        <v>171</v>
      </c>
      <c r="C41" s="58"/>
      <c r="D41" s="19">
        <v>0</v>
      </c>
      <c r="E41" s="19">
        <v>0</v>
      </c>
    </row>
    <row r="42" spans="1:5" ht="12.75">
      <c r="A42" s="16" t="s">
        <v>40</v>
      </c>
      <c r="B42" s="17" t="s">
        <v>172</v>
      </c>
      <c r="C42" s="58"/>
      <c r="D42" s="19">
        <v>0</v>
      </c>
      <c r="E42" s="19">
        <v>0</v>
      </c>
    </row>
    <row r="43" spans="1:5" ht="12.75">
      <c r="A43" s="16" t="s">
        <v>173</v>
      </c>
      <c r="B43" s="20" t="s">
        <v>174</v>
      </c>
      <c r="C43" s="58"/>
      <c r="D43" s="19">
        <v>5</v>
      </c>
      <c r="E43" s="19">
        <v>61.5</v>
      </c>
    </row>
    <row r="44" spans="1:5" ht="12.75">
      <c r="A44" s="11" t="s">
        <v>175</v>
      </c>
      <c r="B44" s="15" t="s">
        <v>176</v>
      </c>
      <c r="C44" s="58" t="s">
        <v>177</v>
      </c>
      <c r="D44" s="14">
        <f>D45+D47+D48+D49</f>
        <v>1717845.04</v>
      </c>
      <c r="E44" s="14">
        <f>E45+E47+E48+E49</f>
        <v>1908681.67</v>
      </c>
    </row>
    <row r="45" spans="1:5" ht="12.75">
      <c r="A45" s="16" t="s">
        <v>11</v>
      </c>
      <c r="B45" s="17" t="s">
        <v>178</v>
      </c>
      <c r="C45" s="58"/>
      <c r="D45" s="19">
        <f>1639554.39-2372+3372.58+15462.03+35828</f>
        <v>1691845</v>
      </c>
      <c r="E45" s="19">
        <v>1882681.63</v>
      </c>
    </row>
    <row r="46" spans="1:5" ht="12.75">
      <c r="A46" s="16"/>
      <c r="B46" s="62" t="s">
        <v>179</v>
      </c>
      <c r="C46" s="58"/>
      <c r="D46" s="19">
        <v>0</v>
      </c>
      <c r="E46" s="19">
        <v>0</v>
      </c>
    </row>
    <row r="47" spans="1:5" ht="12.75">
      <c r="A47" s="16" t="s">
        <v>23</v>
      </c>
      <c r="B47" s="17" t="s">
        <v>180</v>
      </c>
      <c r="C47" s="58"/>
      <c r="D47" s="19">
        <v>0</v>
      </c>
      <c r="E47" s="19">
        <v>0</v>
      </c>
    </row>
    <row r="48" spans="1:5" ht="12.75">
      <c r="A48" s="16" t="s">
        <v>38</v>
      </c>
      <c r="B48" s="17" t="s">
        <v>172</v>
      </c>
      <c r="C48" s="58"/>
      <c r="D48" s="19">
        <v>0</v>
      </c>
      <c r="E48" s="19">
        <v>0</v>
      </c>
    </row>
    <row r="49" spans="1:5" ht="12.75">
      <c r="A49" s="16" t="s">
        <v>40</v>
      </c>
      <c r="B49" s="20" t="s">
        <v>174</v>
      </c>
      <c r="C49" s="58"/>
      <c r="D49" s="19">
        <v>26000.04</v>
      </c>
      <c r="E49" s="19">
        <v>26000.04</v>
      </c>
    </row>
    <row r="50" spans="1:5" ht="12.75">
      <c r="A50" s="11" t="s">
        <v>11</v>
      </c>
      <c r="B50" s="12" t="s">
        <v>181</v>
      </c>
      <c r="C50" s="58"/>
      <c r="D50" s="14">
        <f>D35+D36-D44</f>
        <v>78773.54999999749</v>
      </c>
      <c r="E50" s="14">
        <f>E35+E36-E44</f>
        <v>-1266017.0599999996</v>
      </c>
    </row>
    <row r="51" spans="1:5" ht="12.75">
      <c r="A51" s="60" t="s">
        <v>182</v>
      </c>
      <c r="B51" s="12" t="s">
        <v>183</v>
      </c>
      <c r="C51" s="89">
        <v>36</v>
      </c>
      <c r="D51" s="14">
        <f>105949-3051-363+67434</f>
        <v>169969</v>
      </c>
      <c r="E51" s="14">
        <v>0</v>
      </c>
    </row>
    <row r="52" spans="1:5" ht="25.5">
      <c r="A52" s="60" t="s">
        <v>184</v>
      </c>
      <c r="B52" s="15" t="s">
        <v>185</v>
      </c>
      <c r="C52" s="90">
        <v>36</v>
      </c>
      <c r="D52" s="19"/>
      <c r="E52" s="19"/>
    </row>
    <row r="53" spans="1:5" ht="12.75">
      <c r="A53" s="60" t="s">
        <v>186</v>
      </c>
      <c r="B53" s="12" t="s">
        <v>187</v>
      </c>
      <c r="C53" s="58"/>
      <c r="D53" s="19">
        <f>D50-D51-D52</f>
        <v>-91195.45000000251</v>
      </c>
      <c r="E53" s="19">
        <f>E50-E51-E52</f>
        <v>-1266017.0599999996</v>
      </c>
    </row>
    <row r="54" spans="1:5" ht="12.75">
      <c r="A54" s="91"/>
      <c r="B54" s="92"/>
      <c r="C54" s="91"/>
      <c r="D54" s="46"/>
      <c r="E54" s="46"/>
    </row>
    <row r="55" spans="1:2" ht="12.75">
      <c r="A55" s="93"/>
      <c r="B55" s="4" t="str">
        <f>'[1]Bilans - AKTYWA'!$B$50</f>
        <v>Wieluń, dnia 2016.03.25</v>
      </c>
    </row>
    <row r="56" spans="2:5" ht="12.75">
      <c r="B56" s="4" t="s">
        <v>188</v>
      </c>
      <c r="D56" s="3">
        <v>2015</v>
      </c>
      <c r="E56" s="3">
        <v>2014</v>
      </c>
    </row>
    <row r="57" spans="2:5" ht="12.75">
      <c r="B57" s="94" t="s">
        <v>189</v>
      </c>
      <c r="C57" s="95"/>
      <c r="D57" s="70">
        <f>'[1]Bilans - PASYWA'!D13</f>
        <v>-91195.45</v>
      </c>
      <c r="E57" s="70">
        <f>'[1]Bilans - PASYWA'!E13</f>
        <v>-1266017.06</v>
      </c>
    </row>
    <row r="58" spans="2:5" ht="12.75">
      <c r="B58" s="94" t="s">
        <v>190</v>
      </c>
      <c r="C58" s="95"/>
      <c r="D58" s="70">
        <f>D53</f>
        <v>-91195.45000000251</v>
      </c>
      <c r="E58" s="70">
        <f>E53</f>
        <v>-1266017.0599999996</v>
      </c>
    </row>
    <row r="59" spans="2:5" ht="12.75">
      <c r="B59" s="73" t="s">
        <v>191</v>
      </c>
      <c r="C59" s="95"/>
      <c r="D59" s="75">
        <f>D57-D58</f>
        <v>2.5174813345074654E-09</v>
      </c>
      <c r="E59" s="75">
        <f>E57-E58</f>
        <v>0</v>
      </c>
    </row>
    <row r="61" spans="4:5" ht="12.75">
      <c r="D61" s="46"/>
      <c r="E61" s="46"/>
    </row>
    <row r="62" spans="4:5" ht="12.75">
      <c r="D62" s="47"/>
      <c r="E62" s="47"/>
    </row>
    <row r="63" spans="4:5" ht="12.75">
      <c r="D63" s="47"/>
      <c r="E63" s="47"/>
    </row>
    <row r="64" spans="4:5" ht="12.75">
      <c r="D64" s="47"/>
      <c r="E64" s="47"/>
    </row>
    <row r="65" spans="4:5" ht="12.75">
      <c r="D65" s="47"/>
      <c r="E65" s="47"/>
    </row>
    <row r="66" spans="4:5" ht="12.75">
      <c r="D66" s="47"/>
      <c r="E66" s="47"/>
    </row>
    <row r="67" spans="4:5" ht="12.75">
      <c r="D67" s="46"/>
      <c r="E67" s="46"/>
    </row>
    <row r="68" spans="4:5" ht="12.75">
      <c r="D68" s="47"/>
      <c r="E68" s="47"/>
    </row>
    <row r="69" spans="4:5" ht="12.75">
      <c r="D69" s="47"/>
      <c r="E69" s="47"/>
    </row>
    <row r="70" spans="4:5" ht="12.75">
      <c r="D70" s="47"/>
      <c r="E70" s="47"/>
    </row>
    <row r="71" spans="4:5" ht="12.75">
      <c r="D71" s="47"/>
      <c r="E71" s="47"/>
    </row>
    <row r="72" spans="4:5" ht="12.75">
      <c r="D72" s="47"/>
      <c r="E72" s="47"/>
    </row>
    <row r="73" spans="4:5" ht="12.75">
      <c r="D73" s="47"/>
      <c r="E73" s="47"/>
    </row>
    <row r="74" spans="4:5" ht="12.75">
      <c r="D74" s="47"/>
      <c r="E74" s="47"/>
    </row>
    <row r="75" spans="4:5" ht="12.75">
      <c r="D75" s="47"/>
      <c r="E75" s="47"/>
    </row>
    <row r="76" spans="4:5" ht="12.75">
      <c r="D76" s="47"/>
      <c r="E76" s="47"/>
    </row>
    <row r="77" spans="4:5" ht="12.75">
      <c r="D77" s="46"/>
      <c r="E77" s="46"/>
    </row>
    <row r="78" spans="4:5" ht="12.75">
      <c r="D78" s="46"/>
      <c r="E78" s="46"/>
    </row>
    <row r="79" spans="4:5" ht="12.75">
      <c r="D79" s="47"/>
      <c r="E79" s="47"/>
    </row>
    <row r="80" spans="4:5" ht="12.75">
      <c r="D80" s="47"/>
      <c r="E80" s="47"/>
    </row>
    <row r="81" spans="4:5" ht="12.75">
      <c r="D81" s="47"/>
      <c r="E81" s="47"/>
    </row>
    <row r="82" spans="4:5" ht="12.75">
      <c r="D82" s="46"/>
      <c r="E82" s="46"/>
    </row>
    <row r="83" spans="4:5" ht="12.75">
      <c r="D83" s="47"/>
      <c r="E83" s="47"/>
    </row>
    <row r="84" spans="4:5" ht="12.75">
      <c r="D84" s="47"/>
      <c r="E84" s="47"/>
    </row>
    <row r="85" spans="4:5" ht="12.75">
      <c r="D85" s="47"/>
      <c r="E85" s="47"/>
    </row>
    <row r="86" spans="4:5" ht="12.75">
      <c r="D86" s="46"/>
      <c r="E86" s="46"/>
    </row>
    <row r="87" spans="4:5" ht="12.75">
      <c r="D87" s="46"/>
      <c r="E87" s="46"/>
    </row>
    <row r="88" spans="4:5" ht="12.75">
      <c r="D88" s="47"/>
      <c r="E88" s="47"/>
    </row>
    <row r="89" spans="4:5" ht="12.75">
      <c r="D89" s="47"/>
      <c r="E89" s="47"/>
    </row>
    <row r="90" spans="4:5" ht="12.75">
      <c r="D90" s="47"/>
      <c r="E90" s="47"/>
    </row>
    <row r="91" spans="4:5" ht="12.75">
      <c r="D91" s="47"/>
      <c r="E91" s="47"/>
    </row>
    <row r="92" spans="4:5" ht="12.75">
      <c r="D92" s="47"/>
      <c r="E92" s="47"/>
    </row>
    <row r="93" spans="4:5" ht="12.75">
      <c r="D93" s="47"/>
      <c r="E93" s="47"/>
    </row>
    <row r="94" spans="4:5" ht="12.75">
      <c r="D94" s="47"/>
      <c r="E94" s="47"/>
    </row>
    <row r="95" spans="4:5" ht="12.75">
      <c r="D95" s="46"/>
      <c r="E95" s="46"/>
    </row>
    <row r="96" spans="4:5" ht="12.75">
      <c r="D96" s="47"/>
      <c r="E96" s="47"/>
    </row>
    <row r="97" spans="4:5" ht="12.75">
      <c r="D97" s="47"/>
      <c r="E97" s="47"/>
    </row>
    <row r="98" spans="4:5" ht="12.75">
      <c r="D98" s="47"/>
      <c r="E98" s="47"/>
    </row>
    <row r="99" spans="4:5" ht="12.75">
      <c r="D99" s="47"/>
      <c r="E99" s="47"/>
    </row>
    <row r="100" spans="4:5" ht="12.75">
      <c r="D100" s="47"/>
      <c r="E100" s="47"/>
    </row>
    <row r="101" spans="4:5" ht="12.75">
      <c r="D101" s="46"/>
      <c r="E101" s="46"/>
    </row>
    <row r="102" spans="4:5" ht="12.75">
      <c r="D102" s="46"/>
      <c r="E102" s="46"/>
    </row>
    <row r="103" spans="4:5" ht="12.75">
      <c r="D103" s="47"/>
      <c r="E103" s="47"/>
    </row>
    <row r="104" spans="4:5" ht="12.75">
      <c r="D104" s="47"/>
      <c r="E104" s="47"/>
    </row>
    <row r="105" spans="4:5" ht="12.75">
      <c r="D105" s="46"/>
      <c r="E105" s="46"/>
    </row>
    <row r="106" spans="4:5" ht="12.75">
      <c r="D106" s="47"/>
      <c r="E106" s="47"/>
    </row>
    <row r="107" spans="4:5" ht="12.75">
      <c r="D107" s="47"/>
      <c r="E107" s="47"/>
    </row>
    <row r="108" spans="4:5" ht="12.75">
      <c r="D108" s="46"/>
      <c r="E108" s="46"/>
    </row>
  </sheetData>
  <mergeCells count="3"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H12" sqref="H12"/>
    </sheetView>
  </sheetViews>
  <sheetFormatPr defaultColWidth="9.140625" defaultRowHeight="12.75"/>
  <cols>
    <col min="1" max="1" width="4.00390625" style="77" customWidth="1"/>
    <col min="2" max="2" width="44.140625" style="57" customWidth="1"/>
    <col min="3" max="4" width="22.7109375" style="57" customWidth="1"/>
    <col min="5" max="5" width="10.7109375" style="4" bestFit="1" customWidth="1"/>
    <col min="6" max="7" width="11.7109375" style="4" bestFit="1" customWidth="1"/>
    <col min="8" max="16384" width="9.140625" style="4" customWidth="1"/>
  </cols>
  <sheetData>
    <row r="1" spans="1:2" ht="15">
      <c r="A1" s="5" t="str">
        <f>'[1]Bilans - AKTYWA'!A1</f>
        <v>SPZOZ   Wieluń</v>
      </c>
      <c r="B1" s="96"/>
    </row>
    <row r="2" spans="1:2" ht="15">
      <c r="A2" s="5" t="str">
        <f>'[1]Bilans - AKTYWA'!A2</f>
        <v>Sprawozdanie finansowe za rok 2015</v>
      </c>
      <c r="B2" s="96"/>
    </row>
    <row r="3" spans="1:2" ht="12.75">
      <c r="A3" s="97"/>
      <c r="B3" s="96"/>
    </row>
    <row r="4" spans="1:4" ht="18">
      <c r="A4" s="53" t="s">
        <v>192</v>
      </c>
      <c r="B4" s="98"/>
      <c r="C4" s="98"/>
      <c r="D4" s="98"/>
    </row>
    <row r="5" ht="13.5" thickBot="1"/>
    <row r="6" spans="1:4" s="101" customFormat="1" ht="21.75" customHeight="1">
      <c r="A6" s="99" t="s">
        <v>3</v>
      </c>
      <c r="B6" s="100" t="s">
        <v>4</v>
      </c>
      <c r="C6" s="9" t="s">
        <v>128</v>
      </c>
      <c r="D6" s="9" t="s">
        <v>129</v>
      </c>
    </row>
    <row r="7" spans="1:6" s="101" customFormat="1" ht="15" customHeight="1">
      <c r="A7" s="11" t="s">
        <v>193</v>
      </c>
      <c r="B7" s="102" t="s">
        <v>194</v>
      </c>
      <c r="C7" s="103"/>
      <c r="D7" s="103"/>
      <c r="E7" s="56"/>
      <c r="F7" s="56"/>
    </row>
    <row r="8" spans="1:4" s="59" customFormat="1" ht="15" customHeight="1">
      <c r="A8" s="11" t="s">
        <v>195</v>
      </c>
      <c r="B8" s="104" t="s">
        <v>86</v>
      </c>
      <c r="C8" s="105">
        <f>'[1]Rachunek zysków i strat'!D53</f>
        <v>-91195.45000000251</v>
      </c>
      <c r="D8" s="105">
        <f>'[1]Rachunek zysków i strat'!E53</f>
        <v>-1266017.0599999996</v>
      </c>
    </row>
    <row r="9" spans="1:4" s="59" customFormat="1" ht="15" customHeight="1">
      <c r="A9" s="11" t="s">
        <v>196</v>
      </c>
      <c r="B9" s="104" t="s">
        <v>197</v>
      </c>
      <c r="C9" s="105">
        <f>SUM(C10:C19)</f>
        <v>3526963.9199999995</v>
      </c>
      <c r="D9" s="105">
        <f>SUM(D10:D19)</f>
        <v>854838.0300000012</v>
      </c>
    </row>
    <row r="10" spans="1:4" ht="15" customHeight="1">
      <c r="A10" s="16" t="s">
        <v>198</v>
      </c>
      <c r="B10" s="20" t="s">
        <v>140</v>
      </c>
      <c r="C10" s="72">
        <v>3960039.49</v>
      </c>
      <c r="D10" s="72">
        <v>2183978.34</v>
      </c>
    </row>
    <row r="11" spans="1:4" ht="15" customHeight="1">
      <c r="A11" s="16" t="s">
        <v>199</v>
      </c>
      <c r="B11" s="25" t="s">
        <v>200</v>
      </c>
      <c r="C11" s="72">
        <v>0</v>
      </c>
      <c r="D11" s="72">
        <v>0</v>
      </c>
    </row>
    <row r="12" spans="1:4" ht="15" customHeight="1">
      <c r="A12" s="16" t="s">
        <v>201</v>
      </c>
      <c r="B12" s="25" t="s">
        <v>202</v>
      </c>
      <c r="C12" s="72">
        <v>1425665.92</v>
      </c>
      <c r="D12" s="72">
        <v>1572890.52</v>
      </c>
    </row>
    <row r="13" spans="1:4" ht="15" customHeight="1">
      <c r="A13" s="16" t="s">
        <v>203</v>
      </c>
      <c r="B13" s="25" t="s">
        <v>204</v>
      </c>
      <c r="C13" s="72">
        <v>0</v>
      </c>
      <c r="D13" s="72">
        <v>-725</v>
      </c>
    </row>
    <row r="14" spans="1:4" ht="15" customHeight="1">
      <c r="A14" s="16" t="s">
        <v>35</v>
      </c>
      <c r="B14" s="25" t="s">
        <v>205</v>
      </c>
      <c r="C14" s="72">
        <v>-142908.94</v>
      </c>
      <c r="D14" s="72">
        <v>-150636.55</v>
      </c>
    </row>
    <row r="15" spans="1:4" ht="15" customHeight="1">
      <c r="A15" s="16" t="s">
        <v>37</v>
      </c>
      <c r="B15" s="25" t="s">
        <v>206</v>
      </c>
      <c r="C15" s="72">
        <f>-111481.4</f>
        <v>-111481.4</v>
      </c>
      <c r="D15" s="72">
        <v>-21417.22</v>
      </c>
    </row>
    <row r="16" spans="1:4" ht="15" customHeight="1">
      <c r="A16" s="16" t="s">
        <v>207</v>
      </c>
      <c r="B16" s="25" t="s">
        <v>208</v>
      </c>
      <c r="C16" s="72">
        <f>22187.64-3662.55-1414.63-3579.26-103193.82+365.11</f>
        <v>-89297.51000000001</v>
      </c>
      <c r="D16" s="72">
        <v>-79181.97</v>
      </c>
    </row>
    <row r="17" spans="1:4" ht="24" customHeight="1">
      <c r="A17" s="16" t="s">
        <v>209</v>
      </c>
      <c r="B17" s="25" t="s">
        <v>210</v>
      </c>
      <c r="C17" s="72">
        <f>825215.38+15462.03+35828+67434</f>
        <v>943939.41</v>
      </c>
      <c r="D17" s="72">
        <v>-991657.29</v>
      </c>
    </row>
    <row r="18" spans="1:4" ht="15" customHeight="1">
      <c r="A18" s="16" t="s">
        <v>211</v>
      </c>
      <c r="B18" s="25" t="s">
        <v>212</v>
      </c>
      <c r="C18" s="72">
        <f>-1435360.11-1106628.78</f>
        <v>-2541988.89</v>
      </c>
      <c r="D18" s="72">
        <f>13976822.7+40729.32</f>
        <v>14017552.02</v>
      </c>
    </row>
    <row r="19" spans="1:4" ht="15" customHeight="1">
      <c r="A19" s="16" t="s">
        <v>213</v>
      </c>
      <c r="B19" s="25" t="s">
        <v>214</v>
      </c>
      <c r="C19" s="72">
        <f>821140.84-738145</f>
        <v>82995.83999999997</v>
      </c>
      <c r="D19" s="72">
        <f>-15604032.78-71932.04</f>
        <v>-15675964.819999998</v>
      </c>
    </row>
    <row r="20" spans="1:4" s="59" customFormat="1" ht="25.5">
      <c r="A20" s="11" t="s">
        <v>215</v>
      </c>
      <c r="B20" s="104" t="s">
        <v>216</v>
      </c>
      <c r="C20" s="105">
        <f>C8+C9</f>
        <v>3435768.469999997</v>
      </c>
      <c r="D20" s="105">
        <f>D8+D9</f>
        <v>-411179.0299999984</v>
      </c>
    </row>
    <row r="21" spans="1:4" ht="25.5">
      <c r="A21" s="11" t="s">
        <v>217</v>
      </c>
      <c r="B21" s="106" t="s">
        <v>218</v>
      </c>
      <c r="C21" s="105"/>
      <c r="D21" s="105"/>
    </row>
    <row r="22" spans="1:4" ht="15" customHeight="1">
      <c r="A22" s="11" t="s">
        <v>195</v>
      </c>
      <c r="B22" s="104" t="s">
        <v>219</v>
      </c>
      <c r="C22" s="105">
        <f>C23+C24+C25</f>
        <v>0</v>
      </c>
      <c r="D22" s="105">
        <f>D23+D24+D25</f>
        <v>725</v>
      </c>
    </row>
    <row r="23" spans="1:4" ht="25.5">
      <c r="A23" s="16" t="s">
        <v>198</v>
      </c>
      <c r="B23" s="25" t="s">
        <v>220</v>
      </c>
      <c r="C23" s="72">
        <v>0</v>
      </c>
      <c r="D23" s="72">
        <v>0</v>
      </c>
    </row>
    <row r="24" spans="1:4" ht="25.5">
      <c r="A24" s="16" t="s">
        <v>199</v>
      </c>
      <c r="B24" s="25" t="s">
        <v>221</v>
      </c>
      <c r="C24" s="72">
        <v>0</v>
      </c>
      <c r="D24" s="72">
        <v>0</v>
      </c>
    </row>
    <row r="25" spans="1:4" ht="15" customHeight="1">
      <c r="A25" s="16">
        <v>3</v>
      </c>
      <c r="B25" s="25" t="s">
        <v>222</v>
      </c>
      <c r="C25" s="72">
        <v>0</v>
      </c>
      <c r="D25" s="72">
        <v>725</v>
      </c>
    </row>
    <row r="26" spans="1:4" s="108" customFormat="1" ht="15" customHeight="1">
      <c r="A26" s="11" t="s">
        <v>196</v>
      </c>
      <c r="B26" s="107" t="s">
        <v>223</v>
      </c>
      <c r="C26" s="105">
        <f>C27+C28</f>
        <v>1173597.1</v>
      </c>
      <c r="D26" s="105">
        <f>D27+D28</f>
        <v>188989.86</v>
      </c>
    </row>
    <row r="27" spans="1:4" s="110" customFormat="1" ht="25.5">
      <c r="A27" s="16">
        <v>1</v>
      </c>
      <c r="B27" s="109" t="s">
        <v>224</v>
      </c>
      <c r="C27" s="72">
        <v>1173597.1</v>
      </c>
      <c r="D27" s="72">
        <v>188989.86</v>
      </c>
    </row>
    <row r="28" spans="1:4" s="110" customFormat="1" ht="25.5">
      <c r="A28" s="16">
        <v>2</v>
      </c>
      <c r="B28" s="109" t="s">
        <v>225</v>
      </c>
      <c r="C28" s="72">
        <v>0</v>
      </c>
      <c r="D28" s="72">
        <v>0</v>
      </c>
    </row>
    <row r="29" spans="1:4" s="110" customFormat="1" ht="15" customHeight="1">
      <c r="A29" s="16">
        <v>3</v>
      </c>
      <c r="B29" s="109" t="s">
        <v>226</v>
      </c>
      <c r="C29" s="72">
        <v>0</v>
      </c>
      <c r="D29" s="72">
        <v>0</v>
      </c>
    </row>
    <row r="30" spans="1:4" s="108" customFormat="1" ht="26.25" thickBot="1">
      <c r="A30" s="111" t="s">
        <v>215</v>
      </c>
      <c r="B30" s="112" t="s">
        <v>227</v>
      </c>
      <c r="C30" s="113">
        <f>C22-C26</f>
        <v>-1173597.1</v>
      </c>
      <c r="D30" s="113">
        <f>D22-D26</f>
        <v>-188264.86</v>
      </c>
    </row>
    <row r="31" spans="1:4" s="108" customFormat="1" ht="25.5">
      <c r="A31" s="31" t="s">
        <v>228</v>
      </c>
      <c r="B31" s="114" t="s">
        <v>229</v>
      </c>
      <c r="C31" s="115"/>
      <c r="D31" s="115"/>
    </row>
    <row r="32" spans="1:4" s="108" customFormat="1" ht="15" customHeight="1">
      <c r="A32" s="11" t="s">
        <v>195</v>
      </c>
      <c r="B32" s="107" t="s">
        <v>219</v>
      </c>
      <c r="C32" s="105">
        <f>SUM(C33:C34)</f>
        <v>4137993.8</v>
      </c>
      <c r="D32" s="105">
        <f>SUM(D33:D34)</f>
        <v>5800000</v>
      </c>
    </row>
    <row r="33" spans="1:4" s="110" customFormat="1" ht="15" customHeight="1">
      <c r="A33" s="16">
        <v>1</v>
      </c>
      <c r="B33" s="109" t="s">
        <v>230</v>
      </c>
      <c r="C33" s="72">
        <v>4137993.8</v>
      </c>
      <c r="D33" s="72">
        <v>5800000</v>
      </c>
    </row>
    <row r="34" spans="1:4" s="110" customFormat="1" ht="15" customHeight="1">
      <c r="A34" s="16">
        <v>2</v>
      </c>
      <c r="B34" s="109" t="s">
        <v>231</v>
      </c>
      <c r="C34" s="72">
        <v>0</v>
      </c>
      <c r="D34" s="72">
        <v>0</v>
      </c>
    </row>
    <row r="35" spans="1:4" s="110" customFormat="1" ht="15" customHeight="1">
      <c r="A35" s="11" t="s">
        <v>196</v>
      </c>
      <c r="B35" s="107" t="s">
        <v>223</v>
      </c>
      <c r="C35" s="105">
        <f>SUM(C36:C37)</f>
        <v>6033974.81</v>
      </c>
      <c r="D35" s="105">
        <f>SUM(D36:D37)</f>
        <v>5164920.779999999</v>
      </c>
    </row>
    <row r="36" spans="1:4" s="110" customFormat="1" ht="15" customHeight="1">
      <c r="A36" s="16">
        <v>1</v>
      </c>
      <c r="B36" s="109" t="s">
        <v>232</v>
      </c>
      <c r="C36" s="72">
        <v>4608308.89</v>
      </c>
      <c r="D36" s="72">
        <v>3592030.26</v>
      </c>
    </row>
    <row r="37" spans="1:4" s="110" customFormat="1" ht="15" customHeight="1">
      <c r="A37" s="16">
        <v>2</v>
      </c>
      <c r="B37" s="109" t="s">
        <v>178</v>
      </c>
      <c r="C37" s="72">
        <v>1425665.92</v>
      </c>
      <c r="D37" s="72">
        <v>1572890.52</v>
      </c>
    </row>
    <row r="38" spans="1:4" s="108" customFormat="1" ht="25.5">
      <c r="A38" s="11" t="s">
        <v>215</v>
      </c>
      <c r="B38" s="107" t="s">
        <v>233</v>
      </c>
      <c r="C38" s="105">
        <f>C32-C35</f>
        <v>-1895981.0099999998</v>
      </c>
      <c r="D38" s="105">
        <f>D32-D35</f>
        <v>635079.2200000007</v>
      </c>
    </row>
    <row r="39" spans="1:4" s="108" customFormat="1" ht="25.5">
      <c r="A39" s="11" t="s">
        <v>234</v>
      </c>
      <c r="B39" s="107" t="s">
        <v>235</v>
      </c>
      <c r="C39" s="105">
        <f>C20+C30+C38</f>
        <v>366190.3599999971</v>
      </c>
      <c r="D39" s="105">
        <f>D20+D30+D38</f>
        <v>35635.33000000229</v>
      </c>
    </row>
    <row r="40" spans="1:4" s="108" customFormat="1" ht="25.5">
      <c r="A40" s="11" t="s">
        <v>236</v>
      </c>
      <c r="B40" s="107" t="s">
        <v>237</v>
      </c>
      <c r="C40" s="105">
        <f>C43-C42</f>
        <v>366190.3599999971</v>
      </c>
      <c r="D40" s="105">
        <f>D43-D42</f>
        <v>35635.330000002294</v>
      </c>
    </row>
    <row r="41" spans="1:4" s="110" customFormat="1" ht="25.5">
      <c r="A41" s="11"/>
      <c r="B41" s="116" t="s">
        <v>238</v>
      </c>
      <c r="C41" s="72">
        <v>0</v>
      </c>
      <c r="D41" s="72">
        <v>0</v>
      </c>
    </row>
    <row r="42" spans="1:4" s="108" customFormat="1" ht="15" customHeight="1">
      <c r="A42" s="11" t="s">
        <v>164</v>
      </c>
      <c r="B42" s="107" t="s">
        <v>239</v>
      </c>
      <c r="C42" s="105">
        <f>D43</f>
        <v>76381.3400000023</v>
      </c>
      <c r="D42" s="105">
        <v>40746.01</v>
      </c>
    </row>
    <row r="43" spans="1:4" s="108" customFormat="1" ht="25.5">
      <c r="A43" s="11" t="s">
        <v>166</v>
      </c>
      <c r="B43" s="107" t="s">
        <v>240</v>
      </c>
      <c r="C43" s="105">
        <f>C42+C39</f>
        <v>442571.6999999994</v>
      </c>
      <c r="D43" s="105">
        <f>D42+D39</f>
        <v>76381.3400000023</v>
      </c>
    </row>
    <row r="44" spans="1:4" s="110" customFormat="1" ht="15" customHeight="1" thickBot="1">
      <c r="A44" s="117"/>
      <c r="B44" s="118" t="s">
        <v>241</v>
      </c>
      <c r="C44" s="119">
        <v>26466.06</v>
      </c>
      <c r="D44" s="119">
        <f>22917.95</f>
        <v>22917.95</v>
      </c>
    </row>
    <row r="45" spans="2:4" ht="12.75">
      <c r="B45" s="57" t="str">
        <f>'[1]Bilans - AKTYWA'!$B$50</f>
        <v>Wieluń, dnia 2016.03.25</v>
      </c>
      <c r="C45" s="120"/>
      <c r="D45" s="120"/>
    </row>
    <row r="46" spans="3:4" ht="12.75">
      <c r="C46" s="121"/>
      <c r="D46" s="121"/>
    </row>
    <row r="47" spans="2:4" ht="12.75">
      <c r="B47" s="20"/>
      <c r="C47" s="121">
        <v>2015</v>
      </c>
      <c r="D47" s="121">
        <v>2014</v>
      </c>
    </row>
    <row r="48" spans="2:4" ht="25.5">
      <c r="B48" s="17" t="s">
        <v>242</v>
      </c>
      <c r="C48" s="122">
        <f>C43</f>
        <v>442571.6999999994</v>
      </c>
      <c r="D48" s="122">
        <f>D43</f>
        <v>76381.3400000023</v>
      </c>
    </row>
    <row r="49" spans="2:4" ht="12.75">
      <c r="B49" s="17" t="s">
        <v>243</v>
      </c>
      <c r="C49" s="122">
        <f>'[1]Bilans - AKTYWA'!D42</f>
        <v>442571.7</v>
      </c>
      <c r="D49" s="122">
        <f>'[1]Bilans - AKTYWA'!E42</f>
        <v>76381.34</v>
      </c>
    </row>
    <row r="50" spans="2:4" ht="12.75">
      <c r="B50" s="123" t="s">
        <v>191</v>
      </c>
      <c r="C50" s="124">
        <f>C48-C49</f>
        <v>-6.402842700481415E-10</v>
      </c>
      <c r="D50" s="124">
        <f>D48-D49</f>
        <v>2.2992026060819626E-09</v>
      </c>
    </row>
    <row r="52" ht="12.75">
      <c r="B5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gzgorzelska</dc:creator>
  <cp:keywords/>
  <dc:description/>
  <cp:lastModifiedBy>gzgorzelska</cp:lastModifiedBy>
  <dcterms:created xsi:type="dcterms:W3CDTF">2016-05-05T07:26:32Z</dcterms:created>
  <dcterms:modified xsi:type="dcterms:W3CDTF">2016-05-05T07:29:23Z</dcterms:modified>
  <cp:category/>
  <cp:version/>
  <cp:contentType/>
  <cp:contentStatus/>
</cp:coreProperties>
</file>